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R:\_05_MS_TGM_Belohorska\07_230301_ODEVZDANI_REV_KE_KONTROLE\_VV+ROZPOCET\"/>
    </mc:Choice>
  </mc:AlternateContent>
  <xr:revisionPtr revIDLastSave="0" documentId="13_ncr:1_{94A51123-D498-4DA7-B685-78BCA199FCCD}" xr6:coauthVersionLast="47" xr6:coauthVersionMax="47" xr10:uidLastSave="{00000000-0000-0000-0000-000000000000}"/>
  <workbookProtection workbookAlgorithmName="SHA-512" workbookHashValue="hZvLPQQEGY5tnvGotXfU5BSPlaWbIbjYm26Fx40W846KDLqlODeUTw6/bZQlmeobe4UjXuTOcx8thuzCrBDhqQ==" workbookSaltValue="tlEDFeQ6a79HlPRzKE2zXA==" workbookSpinCount="100000" lockStructure="1"/>
  <bookViews>
    <workbookView xWindow="-110" yWindow="-110" windowWidth="38620" windowHeight="21220" xr2:uid="{00000000-000D-0000-FFFF-FFFF00000000}"/>
  </bookViews>
  <sheets>
    <sheet name="Rekapitulace stavby" sheetId="1" r:id="rId1"/>
    <sheet name="3RK15-V - Výměna oken MŠ ..." sheetId="2" r:id="rId2"/>
    <sheet name="Seznam figur" sheetId="3" r:id="rId3"/>
  </sheets>
  <definedNames>
    <definedName name="_xlnm._FilterDatabase" localSheetId="1" hidden="1">'3RK15-V - Výměna oken MŠ ...'!$C$137:$K$608</definedName>
    <definedName name="_xlnm.Print_Titles" localSheetId="1">'3RK15-V - Výměna oken MŠ ...'!$137:$137</definedName>
    <definedName name="_xlnm.Print_Titles" localSheetId="0">'Rekapitulace stavby'!$92:$92</definedName>
    <definedName name="_xlnm.Print_Titles" localSheetId="2">'Seznam figur'!$9:$9</definedName>
    <definedName name="_xlnm.Print_Area" localSheetId="1">'3RK15-V - Výměna oken MŠ ...'!$C$4:$J$76,'3RK15-V - Výměna oken MŠ ...'!$C$82:$J$121,'3RK15-V - Výměna oken MŠ ...'!$C$127:$J$608</definedName>
    <definedName name="_xlnm.Print_Area" localSheetId="0">'Rekapitulace stavby'!$D$4:$AO$76,'Rekapitulace stavby'!$C$82:$AQ$96</definedName>
    <definedName name="_xlnm.Print_Area" localSheetId="2">'Seznam figur'!$C$4:$G$194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T592" i="2"/>
  <c r="R593" i="2"/>
  <c r="R592" i="2"/>
  <c r="P593" i="2"/>
  <c r="P592" i="2"/>
  <c r="BI589" i="2"/>
  <c r="BH589" i="2"/>
  <c r="BG589" i="2"/>
  <c r="BF589" i="2"/>
  <c r="T589" i="2"/>
  <c r="T588" i="2"/>
  <c r="R589" i="2"/>
  <c r="R588" i="2" s="1"/>
  <c r="P589" i="2"/>
  <c r="P588" i="2"/>
  <c r="BI584" i="2"/>
  <c r="BH584" i="2"/>
  <c r="BG584" i="2"/>
  <c r="BF584" i="2"/>
  <c r="T584" i="2"/>
  <c r="T583" i="2"/>
  <c r="R584" i="2"/>
  <c r="R583" i="2"/>
  <c r="P584" i="2"/>
  <c r="P583" i="2" s="1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09" i="2"/>
  <c r="BH509" i="2"/>
  <c r="BG509" i="2"/>
  <c r="BF509" i="2"/>
  <c r="T509" i="2"/>
  <c r="R509" i="2"/>
  <c r="P509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T395" i="2"/>
  <c r="R396" i="2"/>
  <c r="R395" i="2"/>
  <c r="P396" i="2"/>
  <c r="P395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71" i="2"/>
  <c r="BH371" i="2"/>
  <c r="BG371" i="2"/>
  <c r="BF371" i="2"/>
  <c r="T371" i="2"/>
  <c r="R371" i="2"/>
  <c r="P371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26" i="2"/>
  <c r="BH226" i="2"/>
  <c r="BG226" i="2"/>
  <c r="BF226" i="2"/>
  <c r="T226" i="2"/>
  <c r="R226" i="2"/>
  <c r="P226" i="2"/>
  <c r="BI211" i="2"/>
  <c r="BH211" i="2"/>
  <c r="BG211" i="2"/>
  <c r="BF211" i="2"/>
  <c r="T211" i="2"/>
  <c r="R211" i="2"/>
  <c r="P211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J135" i="2"/>
  <c r="J134" i="2"/>
  <c r="F134" i="2"/>
  <c r="F132" i="2"/>
  <c r="E130" i="2"/>
  <c r="J90" i="2"/>
  <c r="J89" i="2"/>
  <c r="F89" i="2"/>
  <c r="F87" i="2"/>
  <c r="E85" i="2"/>
  <c r="J16" i="2"/>
  <c r="E16" i="2"/>
  <c r="F90" i="2"/>
  <c r="J15" i="2"/>
  <c r="J10" i="2"/>
  <c r="J132" i="2"/>
  <c r="L90" i="1"/>
  <c r="AM90" i="1"/>
  <c r="AM89" i="1"/>
  <c r="L89" i="1"/>
  <c r="AM87" i="1"/>
  <c r="L87" i="1"/>
  <c r="L85" i="1"/>
  <c r="L84" i="1"/>
  <c r="J477" i="2"/>
  <c r="BK589" i="2"/>
  <c r="BK518" i="2"/>
  <c r="J277" i="2"/>
  <c r="J488" i="2"/>
  <c r="BK304" i="2"/>
  <c r="J501" i="2"/>
  <c r="J462" i="2"/>
  <c r="BK187" i="2"/>
  <c r="J526" i="2"/>
  <c r="J242" i="2"/>
  <c r="BK327" i="2"/>
  <c r="BK475" i="2"/>
  <c r="J321" i="2"/>
  <c r="BK341" i="2"/>
  <c r="BK602" i="2"/>
  <c r="BK494" i="2"/>
  <c r="BK319" i="2"/>
  <c r="BK509" i="2"/>
  <c r="J471" i="2"/>
  <c r="BK226" i="2"/>
  <c r="J593" i="2"/>
  <c r="J478" i="2"/>
  <c r="BK424" i="2"/>
  <c r="BK237" i="2"/>
  <c r="BK466" i="2"/>
  <c r="BK504" i="2"/>
  <c r="BK528" i="2"/>
  <c r="J392" i="2"/>
  <c r="J383" i="2"/>
  <c r="J538" i="2"/>
  <c r="BK332" i="2"/>
  <c r="BK170" i="2"/>
  <c r="BK595" i="2"/>
  <c r="J426" i="2"/>
  <c r="J146" i="2"/>
  <c r="J498" i="2"/>
  <c r="BK383" i="2"/>
  <c r="BK314" i="2"/>
  <c r="BK443" i="2"/>
  <c r="BK162" i="2"/>
  <c r="J317" i="2"/>
  <c r="BK201" i="2"/>
  <c r="J349" i="2"/>
  <c r="BK277" i="2"/>
  <c r="BK396" i="2"/>
  <c r="BK593" i="2"/>
  <c r="J509" i="2"/>
  <c r="J457" i="2"/>
  <c r="BK152" i="2"/>
  <c r="J482" i="2"/>
  <c r="J470" i="2"/>
  <c r="BK312" i="2"/>
  <c r="BK495" i="2"/>
  <c r="BK390" i="2"/>
  <c r="J399" i="2"/>
  <c r="J199" i="2"/>
  <c r="BK526" i="2"/>
  <c r="BK359" i="2"/>
  <c r="J152" i="2"/>
  <c r="BK477" i="2"/>
  <c r="J174" i="2"/>
  <c r="J394" i="2"/>
  <c r="J405" i="2"/>
  <c r="BK324" i="2"/>
  <c r="J156" i="2"/>
  <c r="J499" i="2"/>
  <c r="J334" i="2"/>
  <c r="J244" i="2"/>
  <c r="J551" i="2"/>
  <c r="J363" i="2"/>
  <c r="BK607" i="2"/>
  <c r="J500" i="2"/>
  <c r="J466" i="2"/>
  <c r="J319" i="2"/>
  <c r="J170" i="2"/>
  <c r="J565" i="2"/>
  <c r="BK468" i="2"/>
  <c r="J338" i="2"/>
  <c r="J164" i="2"/>
  <c r="BK357" i="2"/>
  <c r="BK565" i="2"/>
  <c r="BK500" i="2"/>
  <c r="J308" i="2"/>
  <c r="BK564" i="2"/>
  <c r="BK399" i="2"/>
  <c r="BK269" i="2"/>
  <c r="J493" i="2"/>
  <c r="J387" i="2"/>
  <c r="BK148" i="2"/>
  <c r="J201" i="2"/>
  <c r="J492" i="2"/>
  <c r="J424" i="2"/>
  <c r="J336" i="2"/>
  <c r="J460" i="2"/>
  <c r="BK150" i="2"/>
  <c r="BK336" i="2"/>
  <c r="BK571" i="2"/>
  <c r="J564" i="2"/>
  <c r="J332" i="2"/>
  <c r="BK264" i="2"/>
  <c r="BK154" i="2"/>
  <c r="J605" i="2"/>
  <c r="BK481" i="2"/>
  <c r="J312" i="2"/>
  <c r="BK174" i="2"/>
  <c r="BK470" i="2"/>
  <c r="J250" i="2"/>
  <c r="J532" i="2"/>
  <c r="J479" i="2"/>
  <c r="J183" i="2"/>
  <c r="J480" i="2"/>
  <c r="J595" i="2"/>
  <c r="J474" i="2"/>
  <c r="J371" i="2"/>
  <c r="J279" i="2"/>
  <c r="BK430" i="2"/>
  <c r="BK244" i="2"/>
  <c r="BK551" i="2"/>
  <c r="J211" i="2"/>
  <c r="BK478" i="2"/>
  <c r="J408" i="2"/>
  <c r="BK391" i="2"/>
  <c r="J577" i="2"/>
  <c r="J271" i="2"/>
  <c r="BK482" i="2"/>
  <c r="BK420" i="2"/>
  <c r="BK328" i="2"/>
  <c r="BK183" i="2"/>
  <c r="J571" i="2"/>
  <c r="BK476" i="2"/>
  <c r="J274" i="2"/>
  <c r="J443" i="2"/>
  <c r="BK338" i="2"/>
  <c r="BK317" i="2"/>
  <c r="BK548" i="2"/>
  <c r="J494" i="2"/>
  <c r="BK462" i="2"/>
  <c r="BK199" i="2"/>
  <c r="BK166" i="2"/>
  <c r="J584" i="2"/>
  <c r="BK554" i="2"/>
  <c r="BK415" i="2"/>
  <c r="BK485" i="2"/>
  <c r="J554" i="2"/>
  <c r="J353" i="2"/>
  <c r="J237" i="2"/>
  <c r="J504" i="2"/>
  <c r="J396" i="2"/>
  <c r="BK146" i="2"/>
  <c r="BK242" i="2"/>
  <c r="BK527" i="2"/>
  <c r="BK274" i="2"/>
  <c r="J226" i="2"/>
  <c r="J598" i="2"/>
  <c r="J180" i="2"/>
  <c r="J476" i="2"/>
  <c r="BK520" i="2"/>
  <c r="J304" i="2"/>
  <c r="BK584" i="2"/>
  <c r="BK413" i="2"/>
  <c r="BK598" i="2"/>
  <c r="BK532" i="2"/>
  <c r="BK334" i="2"/>
  <c r="J314" i="2"/>
  <c r="BK498" i="2"/>
  <c r="BK457" i="2"/>
  <c r="J168" i="2"/>
  <c r="J602" i="2"/>
  <c r="J556" i="2"/>
  <c r="BK474" i="2"/>
  <c r="J422" i="2"/>
  <c r="BK499" i="2"/>
  <c r="J328" i="2"/>
  <c r="BK574" i="2"/>
  <c r="BK523" i="2"/>
  <c r="BK355" i="2"/>
  <c r="J490" i="2"/>
  <c r="J390" i="2"/>
  <c r="BK497" i="2"/>
  <c r="BK411" i="2"/>
  <c r="J306" i="2"/>
  <c r="J528" i="2"/>
  <c r="J283" i="2"/>
  <c r="BK306" i="2"/>
  <c r="J341" i="2"/>
  <c r="J515" i="2"/>
  <c r="J567" i="2"/>
  <c r="J415" i="2"/>
  <c r="J485" i="2"/>
  <c r="J430" i="2"/>
  <c r="BK556" i="2"/>
  <c r="J267" i="2"/>
  <c r="J472" i="2"/>
  <c r="J589" i="2"/>
  <c r="BK247" i="2"/>
  <c r="BK472" i="2"/>
  <c r="BK464" i="2"/>
  <c r="BK308" i="2"/>
  <c r="BK490" i="2"/>
  <c r="J574" i="2"/>
  <c r="BK271" i="2"/>
  <c r="J440" i="2"/>
  <c r="J534" i="2"/>
  <c r="BK159" i="2"/>
  <c r="BK479" i="2"/>
  <c r="BK394" i="2"/>
  <c r="BK562" i="2"/>
  <c r="J529" i="2"/>
  <c r="J523" i="2"/>
  <c r="BK353" i="2"/>
  <c r="BK211" i="2"/>
  <c r="J185" i="2"/>
  <c r="J496" i="2"/>
  <c r="BK471" i="2"/>
  <c r="BK349" i="2"/>
  <c r="BK496" i="2"/>
  <c r="J247" i="2"/>
  <c r="BK536" i="2"/>
  <c r="J573" i="2"/>
  <c r="BK567" i="2"/>
  <c r="J166" i="2"/>
  <c r="BK279" i="2"/>
  <c r="J331" i="2"/>
  <c r="J473" i="2"/>
  <c r="J580" i="2"/>
  <c r="J464" i="2"/>
  <c r="J187" i="2"/>
  <c r="BK392" i="2"/>
  <c r="J572" i="2"/>
  <c r="J520" i="2"/>
  <c r="BK422" i="2"/>
  <c r="BK492" i="2"/>
  <c r="J481" i="2"/>
  <c r="J518" i="2"/>
  <c r="J447" i="2"/>
  <c r="J326" i="2"/>
  <c r="BK529" i="2"/>
  <c r="BK405" i="2"/>
  <c r="J154" i="2"/>
  <c r="J264" i="2"/>
  <c r="J562" i="2"/>
  <c r="BK473" i="2"/>
  <c r="J357" i="2"/>
  <c r="J148" i="2"/>
  <c r="BK141" i="2"/>
  <c r="J413" i="2"/>
  <c r="J150" i="2"/>
  <c r="J246" i="2"/>
  <c r="J355" i="2"/>
  <c r="J252" i="2"/>
  <c r="BK440" i="2"/>
  <c r="J269" i="2"/>
  <c r="BK371" i="2"/>
  <c r="BK168" i="2"/>
  <c r="J497" i="2"/>
  <c r="J391" i="2"/>
  <c r="J141" i="2"/>
  <c r="BK573" i="2"/>
  <c r="J475" i="2"/>
  <c r="BK428" i="2"/>
  <c r="BK262" i="2"/>
  <c r="J428" i="2"/>
  <c r="BK491" i="2"/>
  <c r="BK387" i="2"/>
  <c r="BK534" i="2"/>
  <c r="J468" i="2"/>
  <c r="J327" i="2"/>
  <c r="BK250" i="2"/>
  <c r="J527" i="2"/>
  <c r="BK447" i="2"/>
  <c r="BK363" i="2"/>
  <c r="BK156" i="2"/>
  <c r="BK515" i="2"/>
  <c r="BK326" i="2"/>
  <c r="J548" i="2"/>
  <c r="BK480" i="2"/>
  <c r="J411" i="2"/>
  <c r="BK283" i="2"/>
  <c r="BK488" i="2"/>
  <c r="J159" i="2"/>
  <c r="BK572" i="2"/>
  <c r="J162" i="2"/>
  <c r="J491" i="2"/>
  <c r="J262" i="2"/>
  <c r="BK408" i="2"/>
  <c r="BK331" i="2"/>
  <c r="BK267" i="2"/>
  <c r="BK164" i="2"/>
  <c r="AS94" i="1"/>
  <c r="BK501" i="2"/>
  <c r="BK426" i="2"/>
  <c r="BK246" i="2"/>
  <c r="BK580" i="2"/>
  <c r="J359" i="2"/>
  <c r="J324" i="2"/>
  <c r="BK605" i="2"/>
  <c r="J536" i="2"/>
  <c r="J495" i="2"/>
  <c r="BK493" i="2"/>
  <c r="BK321" i="2"/>
  <c r="BK185" i="2"/>
  <c r="J607" i="2"/>
  <c r="BK577" i="2"/>
  <c r="BK538" i="2"/>
  <c r="BK460" i="2"/>
  <c r="J420" i="2"/>
  <c r="BK252" i="2"/>
  <c r="BK180" i="2"/>
  <c r="R173" i="2" l="1"/>
  <c r="T398" i="2"/>
  <c r="BK467" i="2"/>
  <c r="J467" i="2" s="1"/>
  <c r="J108" i="2" s="1"/>
  <c r="R311" i="2"/>
  <c r="BK421" i="2"/>
  <c r="J421" i="2"/>
  <c r="J106" i="2" s="1"/>
  <c r="R421" i="2"/>
  <c r="R467" i="2"/>
  <c r="BK311" i="2"/>
  <c r="J311" i="2"/>
  <c r="J100" i="2"/>
  <c r="T389" i="2"/>
  <c r="BK414" i="2"/>
  <c r="J414" i="2" s="1"/>
  <c r="J105" i="2" s="1"/>
  <c r="P421" i="2"/>
  <c r="T489" i="2"/>
  <c r="T140" i="2"/>
  <c r="P165" i="2"/>
  <c r="R398" i="2"/>
  <c r="P519" i="2"/>
  <c r="P158" i="2"/>
  <c r="P389" i="2"/>
  <c r="T414" i="2"/>
  <c r="T519" i="2"/>
  <c r="T576" i="2"/>
  <c r="P140" i="2"/>
  <c r="T158" i="2"/>
  <c r="R389" i="2"/>
  <c r="BK489" i="2"/>
  <c r="J489" i="2" s="1"/>
  <c r="J109" i="2" s="1"/>
  <c r="R555" i="2"/>
  <c r="BK173" i="2"/>
  <c r="J173" i="2" s="1"/>
  <c r="J99" i="2" s="1"/>
  <c r="R429" i="2"/>
  <c r="P533" i="2"/>
  <c r="P173" i="2"/>
  <c r="BK389" i="2"/>
  <c r="J389" i="2"/>
  <c r="J101" i="2"/>
  <c r="BK429" i="2"/>
  <c r="J429" i="2" s="1"/>
  <c r="J107" i="2" s="1"/>
  <c r="T467" i="2"/>
  <c r="R533" i="2"/>
  <c r="T566" i="2"/>
  <c r="R576" i="2"/>
  <c r="BK158" i="2"/>
  <c r="J158" i="2" s="1"/>
  <c r="J97" i="2" s="1"/>
  <c r="R165" i="2"/>
  <c r="T429" i="2"/>
  <c r="T533" i="2"/>
  <c r="R594" i="2"/>
  <c r="T311" i="2"/>
  <c r="R414" i="2"/>
  <c r="R489" i="2"/>
  <c r="BK555" i="2"/>
  <c r="J555" i="2"/>
  <c r="J112" i="2" s="1"/>
  <c r="T594" i="2"/>
  <c r="T173" i="2"/>
  <c r="P429" i="2"/>
  <c r="R519" i="2"/>
  <c r="R566" i="2"/>
  <c r="R601" i="2"/>
  <c r="P311" i="2"/>
  <c r="P414" i="2"/>
  <c r="P489" i="2"/>
  <c r="P555" i="2"/>
  <c r="BK601" i="2"/>
  <c r="J601" i="2"/>
  <c r="J120" i="2"/>
  <c r="R140" i="2"/>
  <c r="T165" i="2"/>
  <c r="P398" i="2"/>
  <c r="P397" i="2" s="1"/>
  <c r="P467" i="2"/>
  <c r="BK566" i="2"/>
  <c r="J566" i="2"/>
  <c r="J113" i="2" s="1"/>
  <c r="P601" i="2"/>
  <c r="BK140" i="2"/>
  <c r="R158" i="2"/>
  <c r="BK398" i="2"/>
  <c r="J398" i="2" s="1"/>
  <c r="J104" i="2" s="1"/>
  <c r="T421" i="2"/>
  <c r="BK519" i="2"/>
  <c r="J519" i="2" s="1"/>
  <c r="J110" i="2" s="1"/>
  <c r="P566" i="2"/>
  <c r="P576" i="2"/>
  <c r="BK594" i="2"/>
  <c r="J594" i="2" s="1"/>
  <c r="J119" i="2" s="1"/>
  <c r="T601" i="2"/>
  <c r="BK165" i="2"/>
  <c r="J165" i="2"/>
  <c r="J98" i="2" s="1"/>
  <c r="BK533" i="2"/>
  <c r="J533" i="2" s="1"/>
  <c r="J111" i="2" s="1"/>
  <c r="T555" i="2"/>
  <c r="BK576" i="2"/>
  <c r="P594" i="2"/>
  <c r="BK395" i="2"/>
  <c r="J395" i="2" s="1"/>
  <c r="J102" i="2" s="1"/>
  <c r="BK592" i="2"/>
  <c r="J592" i="2" s="1"/>
  <c r="J118" i="2" s="1"/>
  <c r="BK588" i="2"/>
  <c r="J588" i="2" s="1"/>
  <c r="J117" i="2" s="1"/>
  <c r="BK583" i="2"/>
  <c r="J583" i="2"/>
  <c r="J116" i="2" s="1"/>
  <c r="BE150" i="2"/>
  <c r="BE306" i="2"/>
  <c r="BE321" i="2"/>
  <c r="BE387" i="2"/>
  <c r="BE430" i="2"/>
  <c r="BE485" i="2"/>
  <c r="BE548" i="2"/>
  <c r="BE551" i="2"/>
  <c r="BE571" i="2"/>
  <c r="BE574" i="2"/>
  <c r="BE598" i="2"/>
  <c r="BE314" i="2"/>
  <c r="BE324" i="2"/>
  <c r="BE371" i="2"/>
  <c r="BE411" i="2"/>
  <c r="BE428" i="2"/>
  <c r="BE440" i="2"/>
  <c r="BE447" i="2"/>
  <c r="BE464" i="2"/>
  <c r="BE468" i="2"/>
  <c r="BE470" i="2"/>
  <c r="BE475" i="2"/>
  <c r="BE482" i="2"/>
  <c r="BE527" i="2"/>
  <c r="BE595" i="2"/>
  <c r="BE152" i="2"/>
  <c r="BE180" i="2"/>
  <c r="BE211" i="2"/>
  <c r="BE237" i="2"/>
  <c r="BE262" i="2"/>
  <c r="BE283" i="2"/>
  <c r="BE332" i="2"/>
  <c r="BE341" i="2"/>
  <c r="BE383" i="2"/>
  <c r="BE399" i="2"/>
  <c r="BE564" i="2"/>
  <c r="F135" i="2"/>
  <c r="BE226" i="2"/>
  <c r="BE247" i="2"/>
  <c r="BE420" i="2"/>
  <c r="BE480" i="2"/>
  <c r="BE496" i="2"/>
  <c r="BE529" i="2"/>
  <c r="BE572" i="2"/>
  <c r="BE199" i="2"/>
  <c r="BE201" i="2"/>
  <c r="BE250" i="2"/>
  <c r="BE319" i="2"/>
  <c r="BE327" i="2"/>
  <c r="BE334" i="2"/>
  <c r="BE357" i="2"/>
  <c r="BE460" i="2"/>
  <c r="BE471" i="2"/>
  <c r="BE490" i="2"/>
  <c r="BE567" i="2"/>
  <c r="BE580" i="2"/>
  <c r="BE607" i="2"/>
  <c r="BE146" i="2"/>
  <c r="BE269" i="2"/>
  <c r="BE279" i="2"/>
  <c r="BE565" i="2"/>
  <c r="BE573" i="2"/>
  <c r="BE584" i="2"/>
  <c r="BE593" i="2"/>
  <c r="BE166" i="2"/>
  <c r="BE187" i="2"/>
  <c r="BE274" i="2"/>
  <c r="BE326" i="2"/>
  <c r="BE426" i="2"/>
  <c r="BE474" i="2"/>
  <c r="BE554" i="2"/>
  <c r="J87" i="2"/>
  <c r="BE164" i="2"/>
  <c r="BE185" i="2"/>
  <c r="BE422" i="2"/>
  <c r="BE494" i="2"/>
  <c r="BE162" i="2"/>
  <c r="BE170" i="2"/>
  <c r="BE308" i="2"/>
  <c r="BE312" i="2"/>
  <c r="BE338" i="2"/>
  <c r="BE363" i="2"/>
  <c r="BE394" i="2"/>
  <c r="BE413" i="2"/>
  <c r="BE481" i="2"/>
  <c r="BE498" i="2"/>
  <c r="BE168" i="2"/>
  <c r="BE174" i="2"/>
  <c r="BE246" i="2"/>
  <c r="BE267" i="2"/>
  <c r="BE328" i="2"/>
  <c r="BE349" i="2"/>
  <c r="BE390" i="2"/>
  <c r="BE391" i="2"/>
  <c r="BE392" i="2"/>
  <c r="BE405" i="2"/>
  <c r="BE523" i="2"/>
  <c r="BE534" i="2"/>
  <c r="BE154" i="2"/>
  <c r="BE159" i="2"/>
  <c r="BE183" i="2"/>
  <c r="BE353" i="2"/>
  <c r="BE355" i="2"/>
  <c r="BE408" i="2"/>
  <c r="BE415" i="2"/>
  <c r="BE424" i="2"/>
  <c r="BE472" i="2"/>
  <c r="BE473" i="2"/>
  <c r="BE499" i="2"/>
  <c r="BE500" i="2"/>
  <c r="BE509" i="2"/>
  <c r="BE515" i="2"/>
  <c r="BE536" i="2"/>
  <c r="BE156" i="2"/>
  <c r="BE242" i="2"/>
  <c r="BE252" i="2"/>
  <c r="BE264" i="2"/>
  <c r="BE271" i="2"/>
  <c r="BE277" i="2"/>
  <c r="BE317" i="2"/>
  <c r="BE331" i="2"/>
  <c r="BE359" i="2"/>
  <c r="BE396" i="2"/>
  <c r="BE457" i="2"/>
  <c r="BE462" i="2"/>
  <c r="BE466" i="2"/>
  <c r="BE476" i="2"/>
  <c r="BE477" i="2"/>
  <c r="BE478" i="2"/>
  <c r="BE479" i="2"/>
  <c r="BE488" i="2"/>
  <c r="BE492" i="2"/>
  <c r="BE520" i="2"/>
  <c r="BE538" i="2"/>
  <c r="BE556" i="2"/>
  <c r="BE562" i="2"/>
  <c r="BE577" i="2"/>
  <c r="BE589" i="2"/>
  <c r="BE602" i="2"/>
  <c r="BE605" i="2"/>
  <c r="BE336" i="2"/>
  <c r="BE493" i="2"/>
  <c r="BE495" i="2"/>
  <c r="BE497" i="2"/>
  <c r="BE504" i="2"/>
  <c r="BE518" i="2"/>
  <c r="BE528" i="2"/>
  <c r="BE532" i="2"/>
  <c r="BE141" i="2"/>
  <c r="BE443" i="2"/>
  <c r="BE501" i="2"/>
  <c r="BE526" i="2"/>
  <c r="BE148" i="2"/>
  <c r="BE244" i="2"/>
  <c r="BE304" i="2"/>
  <c r="BE491" i="2"/>
  <c r="F34" i="2"/>
  <c r="BC95" i="1" s="1"/>
  <c r="BC94" i="1" s="1"/>
  <c r="W32" i="1" s="1"/>
  <c r="F33" i="2"/>
  <c r="BB95" i="1" s="1"/>
  <c r="BB94" i="1" s="1"/>
  <c r="AX94" i="1" s="1"/>
  <c r="F32" i="2"/>
  <c r="BA95" i="1" s="1"/>
  <c r="BA94" i="1" s="1"/>
  <c r="AW94" i="1" s="1"/>
  <c r="AK30" i="1" s="1"/>
  <c r="J32" i="2"/>
  <c r="AW95" i="1" s="1"/>
  <c r="F35" i="2"/>
  <c r="BD95" i="1" s="1"/>
  <c r="BD94" i="1" s="1"/>
  <c r="W33" i="1" s="1"/>
  <c r="BK139" i="2" l="1"/>
  <c r="J139" i="2" s="1"/>
  <c r="J95" i="2" s="1"/>
  <c r="P575" i="2"/>
  <c r="R575" i="2"/>
  <c r="T139" i="2"/>
  <c r="BK575" i="2"/>
  <c r="J575" i="2"/>
  <c r="J114" i="2"/>
  <c r="R397" i="2"/>
  <c r="T575" i="2"/>
  <c r="P139" i="2"/>
  <c r="P138" i="2"/>
  <c r="AU95" i="1"/>
  <c r="AU94" i="1" s="1"/>
  <c r="R139" i="2"/>
  <c r="R138" i="2" s="1"/>
  <c r="T397" i="2"/>
  <c r="BK397" i="2"/>
  <c r="J397" i="2"/>
  <c r="J103" i="2"/>
  <c r="J140" i="2"/>
  <c r="J96" i="2"/>
  <c r="J576" i="2"/>
  <c r="J115" i="2" s="1"/>
  <c r="J31" i="2"/>
  <c r="AV95" i="1" s="1"/>
  <c r="AT95" i="1" s="1"/>
  <c r="AY94" i="1"/>
  <c r="W30" i="1"/>
  <c r="W31" i="1"/>
  <c r="F31" i="2"/>
  <c r="AZ95" i="1" s="1"/>
  <c r="AZ94" i="1" s="1"/>
  <c r="AV94" i="1" s="1"/>
  <c r="AK29" i="1" s="1"/>
  <c r="T138" i="2" l="1"/>
  <c r="BK138" i="2"/>
  <c r="J138" i="2"/>
  <c r="J94" i="2"/>
  <c r="W29" i="1"/>
  <c r="AT94" i="1"/>
  <c r="J28" i="2" l="1"/>
  <c r="AG95" i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<sst xmlns="http://schemas.openxmlformats.org/spreadsheetml/2006/main" count="5919" uniqueCount="999">
  <si>
    <t>Export Komplet</t>
  </si>
  <si>
    <t/>
  </si>
  <si>
    <t>2.0</t>
  </si>
  <si>
    <t>False</t>
  </si>
  <si>
    <t>{294c96a4-73ef-4652-a1e2-75f744d08096}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</si>
  <si>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</si>
  <si>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</si>
  <si>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</si>
  <si>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</si>
  <si>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</si>
  <si>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</si>
  <si>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</si>
  <si>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</si>
  <si>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</si>
  <si>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3RK15-V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</si>
  <si>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</si>
  <si>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</si>
  <si>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MŠ Bělohorská na severní a západní fasádě</t>
  </si>
  <si>
    <t>KSO:</t>
  </si>
  <si>
    <t>CC-CZ:</t>
  </si>
  <si>
    <t>Místo:</t>
  </si>
  <si>
    <t>ZŠ T.G.M Bělohorská</t>
  </si>
  <si>
    <t>Datum:</t>
  </si>
  <si>
    <t>13. 3. 2023</t>
  </si>
  <si>
    <t>Zadavatel:</t>
  </si>
  <si>
    <t>IČ:</t>
  </si>
  <si>
    <t>Městská část Praha 6, v zast. Sneo a.s.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</si>
  <si>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</si>
  <si>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</si>
  <si>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</si>
  <si>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</si>
  <si>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</si>
  <si>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</si>
  <si>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</si>
  <si>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</si>
  <si>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</si>
  <si>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</si>
  <si>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</si>
  <si>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</si>
  <si>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</si>
  <si>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</si>
  <si>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</si>
  <si>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</si>
  <si>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</si>
  <si>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</si>
  <si>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</si>
  <si>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</si>
  <si>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</si>
  <si>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</si>
  <si>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</si>
  <si>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</si>
  <si>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</si>
  <si>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</si>
  <si>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</si>
  <si>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</si>
  <si>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</si>
  <si>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</si>
  <si>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</si>
  <si>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</si>
  <si>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</si>
  <si>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</si>
  <si>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</si>
  <si>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</si>
  <si>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</si>
  <si>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</si>
  <si>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</si>
  <si>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</si>
  <si>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</si>
  <si>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</si>
  <si>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</si>
  <si>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</si>
  <si>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</si>
  <si>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</si>
  <si>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</si>
  <si>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</si>
  <si>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</si>
  <si>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</si>
  <si>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</si>
  <si>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</si>
  <si>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</si>
  <si>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</si>
  <si>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</si>
  <si>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</si>
  <si>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zdl</t>
  </si>
  <si>
    <t>zámková dlažba</t>
  </si>
  <si>
    <t>5,956</t>
  </si>
  <si>
    <t>2</t>
  </si>
  <si>
    <t>odvoz</t>
  </si>
  <si>
    <t>0,93</t>
  </si>
  <si>
    <t>KRYCÍ LIST SOUPISU PRACÍ</t>
  </si>
  <si>
    <t>kzs</t>
  </si>
  <si>
    <t>skladba E1.3</t>
  </si>
  <si>
    <t>13,557</t>
  </si>
  <si>
    <t>osnad</t>
  </si>
  <si>
    <t>ostění nadpraží</t>
  </si>
  <si>
    <t>26,27</t>
  </si>
  <si>
    <t>kzspol</t>
  </si>
  <si>
    <t>zateplení ostění, nadpraží</t>
  </si>
  <si>
    <t>8,439</t>
  </si>
  <si>
    <t>sokl</t>
  </si>
  <si>
    <t>0,58</t>
  </si>
  <si>
    <t>po</t>
  </si>
  <si>
    <t>profil okenní</t>
  </si>
  <si>
    <t>10,4</t>
  </si>
  <si>
    <t>pa</t>
  </si>
  <si>
    <t>parapet</t>
  </si>
  <si>
    <t>27,095</t>
  </si>
  <si>
    <t>leš</t>
  </si>
  <si>
    <t>175</t>
  </si>
  <si>
    <t>skE12</t>
  </si>
  <si>
    <t>skladba E1.2</t>
  </si>
  <si>
    <t>28,78</t>
  </si>
  <si>
    <t>skE11</t>
  </si>
  <si>
    <t>skladba E1.1</t>
  </si>
  <si>
    <t>4,2</t>
  </si>
  <si>
    <t>omit</t>
  </si>
  <si>
    <t>omítka</t>
  </si>
  <si>
    <t>26,032</t>
  </si>
  <si>
    <t>parv</t>
  </si>
  <si>
    <t>parapet vnitřní</t>
  </si>
  <si>
    <t>6,035</t>
  </si>
  <si>
    <t>sp</t>
  </si>
  <si>
    <t>sadrokarton podhled</t>
  </si>
  <si>
    <t>7,328</t>
  </si>
  <si>
    <t>svl</t>
  </si>
  <si>
    <t>sdk vlhko</t>
  </si>
  <si>
    <t>3,702</t>
  </si>
  <si>
    <t>podlaha</t>
  </si>
  <si>
    <t>podlaha interiér</t>
  </si>
  <si>
    <t>6,247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</si>
  <si>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</si>
  <si>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</si>
  <si>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</si>
  <si>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</si>
  <si>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</si>
  <si>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</si>
  <si>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</si>
  <si>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</si>
  <si>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</si>
  <si>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</si>
  <si>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</si>
  <si>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</si>
  <si>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</si>
  <si>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</si>
  <si>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</si>
  <si>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</si>
  <si>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</si>
  <si>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</si>
  <si>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</si>
  <si>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</si>
  <si>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</si>
  <si>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</si>
  <si>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</si>
  <si>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</si>
  <si>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</si>
  <si>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</si>
  <si>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</si>
  <si>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</si>
  <si>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</si>
  <si>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</si>
  <si>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</si>
  <si>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</si>
  <si>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</si>
  <si>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</si>
  <si>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</si>
  <si>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</si>
  <si>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</si>
  <si>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</si>
  <si>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</si>
  <si>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</si>
  <si>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</si>
  <si>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</si>
  <si>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</si>
  <si>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</si>
  <si>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</si>
  <si>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</si>
  <si>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</si>
  <si>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</si>
  <si>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</si>
  <si>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</si>
  <si>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</si>
  <si>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</si>
  <si>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</si>
  <si>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930665956</t>
  </si>
  <si>
    <t>VV</t>
  </si>
  <si>
    <t>5,25*0,4</t>
  </si>
  <si>
    <t>5,025*0,4</t>
  </si>
  <si>
    <t>4,615*0,4</t>
  </si>
  <si>
    <t>Součet</t>
  </si>
  <si>
    <t>113107122</t>
  </si>
  <si>
    <t>Odstranění podkladu z kameniva drceného tl přes 100 do 200 mm ručně</t>
  </si>
  <si>
    <t>2052489199</t>
  </si>
  <si>
    <t>3</t>
  </si>
  <si>
    <t>162251102</t>
  </si>
  <si>
    <t>Vodorovné přemístění přes 20 do 50 m výkopku/sypaniny z horniny třídy těžitelnosti I skupiny 1 až 3</t>
  </si>
  <si>
    <t>m3</t>
  </si>
  <si>
    <t>-728801346</t>
  </si>
  <si>
    <t>162751117</t>
  </si>
  <si>
    <t>Vodorovné přemístění přes 9 000 do 10000 m výkopku/sypaniny z horniny třídy těžitelnosti I skupiny 1 až 3</t>
  </si>
  <si>
    <t>-671870333</t>
  </si>
  <si>
    <t>5</t>
  </si>
  <si>
    <t>167151111</t>
  </si>
  <si>
    <t>Nakládání výkopku z hornin třídy těžitelnosti I skupiny 1 až 3 přes 100 m3</t>
  </si>
  <si>
    <t>625768963</t>
  </si>
  <si>
    <t>6</t>
  </si>
  <si>
    <t>171201231</t>
  </si>
  <si>
    <t>Poplatek za uložení zeminy a kamení na recyklační skládce (skládkovné) kód odpadu 17 05 04</t>
  </si>
  <si>
    <t>t</t>
  </si>
  <si>
    <t>1715181646</t>
  </si>
  <si>
    <t>1,727</t>
  </si>
  <si>
    <t>7</t>
  </si>
  <si>
    <t>171251201</t>
  </si>
  <si>
    <t>Uložení sypaniny na skládky nebo meziskládky</t>
  </si>
  <si>
    <t>-1479753172</t>
  </si>
  <si>
    <t>Zakládání</t>
  </si>
  <si>
    <t>8</t>
  </si>
  <si>
    <t>274313711</t>
  </si>
  <si>
    <t>Základové pásy z betonu tř. C 20/25</t>
  </si>
  <si>
    <t>602056210</t>
  </si>
  <si>
    <t>betonový práh dle D.4</t>
  </si>
  <si>
    <t>(5,25+5,025+4,615)*0,15*0,15</t>
  </si>
  <si>
    <t>9</t>
  </si>
  <si>
    <t>274351121</t>
  </si>
  <si>
    <t>Zřízení bednění základových pasů rovného</t>
  </si>
  <si>
    <t>-1669312381</t>
  </si>
  <si>
    <t>(5,25+5,025+4,615+0,15*2)*0,15</t>
  </si>
  <si>
    <t>10</t>
  </si>
  <si>
    <t>274351122</t>
  </si>
  <si>
    <t>Odstranění bednění základových pasů rovného</t>
  </si>
  <si>
    <t>-525175179</t>
  </si>
  <si>
    <t>Komunikace pozemní</t>
  </si>
  <si>
    <t>11</t>
  </si>
  <si>
    <t>564851111</t>
  </si>
  <si>
    <t>Podklad ze štěrkodrtě ŠD tl 150 mm</t>
  </si>
  <si>
    <t>-237839391</t>
  </si>
  <si>
    <t>12</t>
  </si>
  <si>
    <t>596212230</t>
  </si>
  <si>
    <t>Kladení zámkové dlažby pozemních komunikací tl 80 mm skupiny C pl do 50 m2</t>
  </si>
  <si>
    <t>-1505057042</t>
  </si>
  <si>
    <t>13</t>
  </si>
  <si>
    <t>M</t>
  </si>
  <si>
    <t>59245205</t>
  </si>
  <si>
    <t xml:space="preserve">dlažba zámková </t>
  </si>
  <si>
    <t>-1290541854</t>
  </si>
  <si>
    <t>použití stávající, v případě potřeby doplnění (rezerva v případě nutnosti výměny)</t>
  </si>
  <si>
    <t>Úpravy povrchů, podlahy a osazování výplní</t>
  </si>
  <si>
    <t>14</t>
  </si>
  <si>
    <t>612131101</t>
  </si>
  <si>
    <t>Cementový postřik vnitřních stěn nanášený celoplošně ručně</t>
  </si>
  <si>
    <t>-514085243</t>
  </si>
  <si>
    <t>ostění, nadpraží</t>
  </si>
  <si>
    <t>parapet, ostění</t>
  </si>
  <si>
    <t>612325301</t>
  </si>
  <si>
    <t>Vápenocementová hladká omítka ostění nebo nadpraží</t>
  </si>
  <si>
    <t>-1065010708</t>
  </si>
  <si>
    <t>ostění parapet</t>
  </si>
  <si>
    <t>16</t>
  </si>
  <si>
    <t>612325302</t>
  </si>
  <si>
    <t>Vápenocementová štuková omítka ostění nebo nadpraží</t>
  </si>
  <si>
    <t>-1508494015</t>
  </si>
  <si>
    <t>17</t>
  </si>
  <si>
    <t>612325302r</t>
  </si>
  <si>
    <t>Tepelněizolační malta</t>
  </si>
  <si>
    <t>-334095261</t>
  </si>
  <si>
    <t>(2,08+3,98+1,22+1,65+3,17+4,505*2)*0,18+(2,395+0,495+0,71*2+1,679)*0,9</t>
  </si>
  <si>
    <t>18</t>
  </si>
  <si>
    <t>612335301r</t>
  </si>
  <si>
    <t>Cementové lepidlo</t>
  </si>
  <si>
    <t>m</t>
  </si>
  <si>
    <t>-214793789</t>
  </si>
  <si>
    <t>Po obvodě nových výplní otvorů bude z vně i zevnitř aplikováno cem. lepidlo pro v šíři min. 50mm, výměra obvod otvoru</t>
  </si>
  <si>
    <t>2,08*2+2*0,7</t>
  </si>
  <si>
    <t>2,94*2+2*0,77</t>
  </si>
  <si>
    <t>3,93*2+2*0,7</t>
  </si>
  <si>
    <t>4,635*2+2*2,63+1,625*2+2*0,77</t>
  </si>
  <si>
    <t>6,26*2+2*3</t>
  </si>
  <si>
    <t>2,94*2+2*3</t>
  </si>
  <si>
    <t>(1,22*2+2*2,6+4,505*2+2*0,7)*2</t>
  </si>
  <si>
    <t>5,1*2+2*2,62</t>
  </si>
  <si>
    <t>5,13*2+2*2,62</t>
  </si>
  <si>
    <t>19</t>
  </si>
  <si>
    <t>622151011</t>
  </si>
  <si>
    <t>Penetrační silikátový nátěr vnějších pastovitých tenkovrstvých omítek stěn</t>
  </si>
  <si>
    <t>-1628813798</t>
  </si>
  <si>
    <t>20</t>
  </si>
  <si>
    <t>622131121</t>
  </si>
  <si>
    <t>Penetrační nátěr vnějších stěn nanášený ručně</t>
  </si>
  <si>
    <t>2144522564</t>
  </si>
  <si>
    <t>pohled uliční, část 1</t>
  </si>
  <si>
    <t>pohled uliční, část 2</t>
  </si>
  <si>
    <t>(1,59+2,6+3)*(0,15+0,2)</t>
  </si>
  <si>
    <t>pohled uliční, část 3</t>
  </si>
  <si>
    <t>(2,54+5,3)*(0,4+0,2)</t>
  </si>
  <si>
    <t>pohled uliční, část 4</t>
  </si>
  <si>
    <t>(2,73*2+5,1)*(0,4+0,2)</t>
  </si>
  <si>
    <t>622212001</t>
  </si>
  <si>
    <t>Montáž kontaktního zateplení vnějšího ostění, nadpraží nebo parapetu  lepením desek z polystyrenu tl do 40 mm</t>
  </si>
  <si>
    <t>708036</t>
  </si>
  <si>
    <t>(1,59+2,6+3+0,34*2)</t>
  </si>
  <si>
    <t>(2,54+5,3)</t>
  </si>
  <si>
    <t>(2,73*2+5,1)</t>
  </si>
  <si>
    <t>Mezisoučet</t>
  </si>
  <si>
    <t>22</t>
  </si>
  <si>
    <t>28375944</t>
  </si>
  <si>
    <t>deska EPS 100 fasádní λ=0,035 tl 40mm</t>
  </si>
  <si>
    <t>761390396</t>
  </si>
  <si>
    <t>(1,59+2,6+3)*0,15</t>
  </si>
  <si>
    <t>(2,54+5,3)*0,4</t>
  </si>
  <si>
    <t>(2,73*2+5,1)*0,4</t>
  </si>
  <si>
    <t>8,439*1,25 "Přepočtené koeficientem množství</t>
  </si>
  <si>
    <t>23</t>
  </si>
  <si>
    <t>28376414</t>
  </si>
  <si>
    <t>deska z polystyrénu XPS, hrana polodrážková a hladký povrch 300kPA tl 20mm</t>
  </si>
  <si>
    <t>-793958584</t>
  </si>
  <si>
    <t>pa*0,2</t>
  </si>
  <si>
    <t>0,34*2*0,4+0,385*0,4*2</t>
  </si>
  <si>
    <t>5,999*1,1 "Přepočtené koeficientem množství</t>
  </si>
  <si>
    <t>24</t>
  </si>
  <si>
    <t>621251101</t>
  </si>
  <si>
    <t>Příplatek k cenám kontaktního zateplení podhledů za zápustnou montáž a použití  použití tepelněizolačních zátek z polystyrenu</t>
  </si>
  <si>
    <t>516783074</t>
  </si>
  <si>
    <t>25</t>
  </si>
  <si>
    <t>622511112</t>
  </si>
  <si>
    <t>Tenkovrstvá akrylátová mozaiková střednězrnná omítka vnějších stěn</t>
  </si>
  <si>
    <t>2097757420</t>
  </si>
  <si>
    <t>26</t>
  </si>
  <si>
    <t>62251111r</t>
  </si>
  <si>
    <t>Tenkovrstvá akrylátová mozaiková střednězrnná omítka vnějších stěn-příplatek za malé plochy a napojení na stávající</t>
  </si>
  <si>
    <t>kpl</t>
  </si>
  <si>
    <t>-527060468</t>
  </si>
  <si>
    <t>27</t>
  </si>
  <si>
    <t>622531012</t>
  </si>
  <si>
    <t>Tenkovrstvá silikonová zrnitá omítka zrnitost 1,5 mm vnějších stěn</t>
  </si>
  <si>
    <t>-2096722339</t>
  </si>
  <si>
    <t>28</t>
  </si>
  <si>
    <t>629999030</t>
  </si>
  <si>
    <t>Příplatek k omítce vnějších povrchů za provádění omítané plochy do 10 m2</t>
  </si>
  <si>
    <t>330093454</t>
  </si>
  <si>
    <t>29</t>
  </si>
  <si>
    <t>622143003</t>
  </si>
  <si>
    <t>Montáž omítkových plastových nebo pozinkovaných rohových profilů s tkaninou</t>
  </si>
  <si>
    <t>-288380362</t>
  </si>
  <si>
    <t>(1,59+2,6+3)</t>
  </si>
  <si>
    <t>30</t>
  </si>
  <si>
    <t>59051486</t>
  </si>
  <si>
    <t>lišta rohová PVC 10/15cm s tkaninou</t>
  </si>
  <si>
    <t>-480427930</t>
  </si>
  <si>
    <t>25,59*1,1 "Přepočtené koeficientem množství</t>
  </si>
  <si>
    <t>31</t>
  </si>
  <si>
    <t>622143004</t>
  </si>
  <si>
    <t>Montáž omítkových samolepících začišťovacích profilů pro spojení s okenním rámem</t>
  </si>
  <si>
    <t>552111152</t>
  </si>
  <si>
    <t>ostění nadpraží vnitřní a vnější strana</t>
  </si>
  <si>
    <t>(6,26+2,63*2+6,26+3+2,94+3++2,94+0,77*2+(5,725+2,6*2)*2+3,93+0,7*2+2,08+0,7*2+5,1+2,62*2+5,13+2,62*2+16*0,77)*2</t>
  </si>
  <si>
    <t>32</t>
  </si>
  <si>
    <t>28342205</t>
  </si>
  <si>
    <t>profil začišťovací PVC 6mm s výztužnou tkaninou pro ostění ETICS</t>
  </si>
  <si>
    <t>2146153637</t>
  </si>
  <si>
    <t>189,78*1,1 "Přepočtené koeficientem množství</t>
  </si>
  <si>
    <t>33</t>
  </si>
  <si>
    <t>622252002</t>
  </si>
  <si>
    <t>Montáž profilů kontaktního zateplení lepených</t>
  </si>
  <si>
    <t>1845337250</t>
  </si>
  <si>
    <t>po+pa</t>
  </si>
  <si>
    <t>34</t>
  </si>
  <si>
    <t>59051510</t>
  </si>
  <si>
    <t>profil okenní s nepřiznanou podomítkovou okapnicí PVC 2,0m s tkaninou</t>
  </si>
  <si>
    <t>1909348289</t>
  </si>
  <si>
    <t>5,1+5,3</t>
  </si>
  <si>
    <t>10,4*1,1 "Přepočtené koeficientem množství</t>
  </si>
  <si>
    <t>35</t>
  </si>
  <si>
    <t>59051512</t>
  </si>
  <si>
    <t>profil parapetní napojovací se sklovláknitou armovací tkaninou PVC 2m</t>
  </si>
  <si>
    <t>1911997872</t>
  </si>
  <si>
    <t>1,65+3,17+1,675+4,505*2+0,1*2+2,08+2,395+3,98+0,495+1,22*2</t>
  </si>
  <si>
    <t>27,095*1,1 "Přepočtené koeficientem množství</t>
  </si>
  <si>
    <t>36</t>
  </si>
  <si>
    <t>622211r</t>
  </si>
  <si>
    <t>Úprava a zpětná montáž roštu a  opláštění</t>
  </si>
  <si>
    <t>-2041970124</t>
  </si>
  <si>
    <t>37</t>
  </si>
  <si>
    <t>5916025r</t>
  </si>
  <si>
    <t>Cembrit tl 8 mm</t>
  </si>
  <si>
    <t>kus</t>
  </si>
  <si>
    <t>-792927829</t>
  </si>
  <si>
    <t>předpoklad nové dodávky 50%</t>
  </si>
  <si>
    <t>skE11*0,5</t>
  </si>
  <si>
    <t>2,1*1,25 "Přepočtené koeficientem množství</t>
  </si>
  <si>
    <t>38</t>
  </si>
  <si>
    <t>629991011</t>
  </si>
  <si>
    <t>Zakrytí výplní otvorů a svislých ploch fólií přilepenou lepící páskou</t>
  </si>
  <si>
    <t>-756628304</t>
  </si>
  <si>
    <t>z vintřní a vnější strany</t>
  </si>
  <si>
    <t>2,08*0,7</t>
  </si>
  <si>
    <t>2,94*0,77</t>
  </si>
  <si>
    <t>3,93*0,7</t>
  </si>
  <si>
    <t>4,635*2,63+1,625*0,77</t>
  </si>
  <si>
    <t>6,26*3</t>
  </si>
  <si>
    <t>2,94*3</t>
  </si>
  <si>
    <t>(1,22*2,6+4,505*0,7)*2</t>
  </si>
  <si>
    <t>5,1*2,62</t>
  </si>
  <si>
    <t>5,13*2,62</t>
  </si>
  <si>
    <t>39</t>
  </si>
  <si>
    <t>631312121</t>
  </si>
  <si>
    <t>Doplnění dosavadních mazanin betonem prostým plochy do 4 m2 tloušťky do 80 mm</t>
  </si>
  <si>
    <t>-54961338</t>
  </si>
  <si>
    <t>podlaha*0,08</t>
  </si>
  <si>
    <t>40</t>
  </si>
  <si>
    <t>633992111</t>
  </si>
  <si>
    <t>Odmaštění betonových podlah od olejových nánosů</t>
  </si>
  <si>
    <t>-1008463036</t>
  </si>
  <si>
    <t>41</t>
  </si>
  <si>
    <t>6339921r</t>
  </si>
  <si>
    <t>Vyztužení rohů výztužnou sítí  a nárožním hliníkovým  profilem dle skladeb</t>
  </si>
  <si>
    <t>-437195055</t>
  </si>
  <si>
    <t>předpoklad</t>
  </si>
  <si>
    <t>Ostatní konstrukce a práce, bourání</t>
  </si>
  <si>
    <t>42</t>
  </si>
  <si>
    <t>941211112</t>
  </si>
  <si>
    <t>Montáž lešení řadového rámového lehkého zatížení do 200 kg/m2 š do 0,9 m v do 25 m</t>
  </si>
  <si>
    <t>1414618378</t>
  </si>
  <si>
    <t>(5,1*2,5)+(5,1*2,5)+(6,3*6,5)+(16,7*6,5)</t>
  </si>
  <si>
    <t>43</t>
  </si>
  <si>
    <t>941211211</t>
  </si>
  <si>
    <t>Příplatek k lešení řadovému rámovému lehkému š 0,9 m v do 25 m za první a ZKD den použití</t>
  </si>
  <si>
    <t>657380533</t>
  </si>
  <si>
    <t>175*15 "Přepočtené koeficientem množství</t>
  </si>
  <si>
    <t>44</t>
  </si>
  <si>
    <t>941211812</t>
  </si>
  <si>
    <t>Demontáž lešení řadového rámového lehkého zatížení do 200 kg/m2 š do 0,9 m v do 25 m</t>
  </si>
  <si>
    <t>380067322</t>
  </si>
  <si>
    <t>45</t>
  </si>
  <si>
    <t>944511111</t>
  </si>
  <si>
    <t>Montáž ochranné sítě z textilie z umělých vláken</t>
  </si>
  <si>
    <t>-651584981</t>
  </si>
  <si>
    <t>46</t>
  </si>
  <si>
    <t>944511211</t>
  </si>
  <si>
    <t>Příplatek k ochranné síti za první a ZKD den použití</t>
  </si>
  <si>
    <t>375305666</t>
  </si>
  <si>
    <t>175*10 "Přepočtené koeficientem množství</t>
  </si>
  <si>
    <t>47</t>
  </si>
  <si>
    <t>944511811</t>
  </si>
  <si>
    <t>Demontáž ochranné sítě z textilie z umělých vláken</t>
  </si>
  <si>
    <t>616505415</t>
  </si>
  <si>
    <t>48</t>
  </si>
  <si>
    <t>949111812</t>
  </si>
  <si>
    <t>Demontáž lešení lehkého kozového trubkového v přes 1,2 do 1,9 m</t>
  </si>
  <si>
    <t>sada</t>
  </si>
  <si>
    <t>-387205500</t>
  </si>
  <si>
    <t>49</t>
  </si>
  <si>
    <t>949121112</t>
  </si>
  <si>
    <t>Montáž lešení lehkého kozového dílcového v přes 1,2 do 1,9 m</t>
  </si>
  <si>
    <t>-1733138501</t>
  </si>
  <si>
    <t>50</t>
  </si>
  <si>
    <t>949121212</t>
  </si>
  <si>
    <t>Příplatek k lešení lehkému kozovému dílcovému v do 1,9 m za první a ZKD den použití</t>
  </si>
  <si>
    <t>-1116760628</t>
  </si>
  <si>
    <t>2*10 "Přepočtené koeficientem množství</t>
  </si>
  <si>
    <t>51</t>
  </si>
  <si>
    <t>952901111</t>
  </si>
  <si>
    <t>Vyčištění budov bytové a občanské výstavby při výšce podlaží do 4 m</t>
  </si>
  <si>
    <t>-157080015</t>
  </si>
  <si>
    <t>52</t>
  </si>
  <si>
    <t>952902021</t>
  </si>
  <si>
    <t>Čištění budov zametení hladkých podlah</t>
  </si>
  <si>
    <t>1389253498</t>
  </si>
  <si>
    <t>200*15 "Přepočtené koeficientem množství</t>
  </si>
  <si>
    <t>53</t>
  </si>
  <si>
    <t>965042141</t>
  </si>
  <si>
    <t>Bourání podkladů pod dlažby nebo mazanin betonových nebo z litého asfaltu tl do 100 mm pl přes 4 m2</t>
  </si>
  <si>
    <t>931743689</t>
  </si>
  <si>
    <t>54</t>
  </si>
  <si>
    <t>965081213</t>
  </si>
  <si>
    <t>Bourání podlah z dlaždic keramických nebo xylolitových tl do 10 mm plochy přes 1 m2</t>
  </si>
  <si>
    <t>-1373342811</t>
  </si>
  <si>
    <t>55</t>
  </si>
  <si>
    <t>966081121</t>
  </si>
  <si>
    <t>Bourání kontaktního zateplení malých ploch jednotlivě do 1,0 m2</t>
  </si>
  <si>
    <t>2044536593</t>
  </si>
  <si>
    <t>5+6+1+1+1</t>
  </si>
  <si>
    <t>56</t>
  </si>
  <si>
    <t>966081028</t>
  </si>
  <si>
    <t>Demontáž odvětrávané fasády ostění, nadpraží s dřevěnou jednosměrnou konstrukcí</t>
  </si>
  <si>
    <t>2100589440</t>
  </si>
  <si>
    <t>1,86*2+0,49+3</t>
  </si>
  <si>
    <t>(1,59)+(2,6)</t>
  </si>
  <si>
    <t>(1,22+4,505+0,73+1,22)+(1,22+4,505+3,98)</t>
  </si>
  <si>
    <t>57</t>
  </si>
  <si>
    <t>966083128</t>
  </si>
  <si>
    <t>Demontáž odvětrávané fasády ostění nebo nadpraží s hliníkovou obousměrnou konstrukcí</t>
  </si>
  <si>
    <t>831567245</t>
  </si>
  <si>
    <t>0,7*6</t>
  </si>
  <si>
    <t>58</t>
  </si>
  <si>
    <t>966084028</t>
  </si>
  <si>
    <t>Demontáž opláštění ostění nebo nadpraží odvětrávané fasády</t>
  </si>
  <si>
    <t>-112046092</t>
  </si>
  <si>
    <t>skE11+skE12</t>
  </si>
  <si>
    <t>59</t>
  </si>
  <si>
    <t>966084028r</t>
  </si>
  <si>
    <t>Příplatek za šetrnou demontáž obložení, roštu a uskladnění</t>
  </si>
  <si>
    <t>967269816</t>
  </si>
  <si>
    <t>60</t>
  </si>
  <si>
    <t>968062245</t>
  </si>
  <si>
    <t>Vybourání dřevěných rámů oken jednoduchých včetně křídel pl do 2 m2</t>
  </si>
  <si>
    <t>925618104</t>
  </si>
  <si>
    <t>61</t>
  </si>
  <si>
    <t>968062246</t>
  </si>
  <si>
    <t>Vybourání dřevěných rámů oken jednoduchých včetně křídel pl do 4 m2</t>
  </si>
  <si>
    <t>-437713482</t>
  </si>
  <si>
    <t>62</t>
  </si>
  <si>
    <t>968062247</t>
  </si>
  <si>
    <t>Vybourání dřevěných rámů oken jednoduchých včetně křídel pl přes 4 m2</t>
  </si>
  <si>
    <t>-660954765</t>
  </si>
  <si>
    <t>63</t>
  </si>
  <si>
    <t>978013191</t>
  </si>
  <si>
    <t>Otlučení (osekání) vnitřní vápenné nebo vápenocementové omítky stěn v rozsahu přes 50 do 100 %</t>
  </si>
  <si>
    <t>56066460</t>
  </si>
  <si>
    <t>(4,615+2,55*2)*0,3+(4,7+3*2)*0,3</t>
  </si>
  <si>
    <t>(1,78+1,22+2,55*2+1,85*2+0,7*2)*0,3+(3+3,095+1,22+2,6*2)*0,3</t>
  </si>
  <si>
    <t>(1,85*6)*0,3+(1,9*10)*0,3</t>
  </si>
  <si>
    <t>2,54*2*0,3</t>
  </si>
  <si>
    <t>2,73*2*0,3</t>
  </si>
  <si>
    <t>64</t>
  </si>
  <si>
    <t>978059511</t>
  </si>
  <si>
    <t>Odsekání a odebrání obkladů stěn z vnitřních obkládaček plochy do 1 m2</t>
  </si>
  <si>
    <t>355209497</t>
  </si>
  <si>
    <t>ostění, parapet</t>
  </si>
  <si>
    <t>(4,505+0,73-0,13*2+0,7*6)*0,25+(4,505+3,98-0,13*4+0,7*10)*0,25</t>
  </si>
  <si>
    <t>65</t>
  </si>
  <si>
    <t>979054451</t>
  </si>
  <si>
    <t>Očištění vybouraných zámkových dlaždic s původním spárováním z kameniva těženého</t>
  </si>
  <si>
    <t>-159700522</t>
  </si>
  <si>
    <t>997</t>
  </si>
  <si>
    <t>Přesun sutě</t>
  </si>
  <si>
    <t>66</t>
  </si>
  <si>
    <t>997013152</t>
  </si>
  <si>
    <t>Vnitrostaveništní doprava suti a vybouraných hmot pro budovy v přes 6 do 9 m s omezením mechanizace</t>
  </si>
  <si>
    <t>-1723425446</t>
  </si>
  <si>
    <t>67</t>
  </si>
  <si>
    <t>997013501</t>
  </si>
  <si>
    <t>Odvoz suti a vybouraných hmot na skládku nebo meziskládku do 1 km se složením</t>
  </si>
  <si>
    <t>1460090935</t>
  </si>
  <si>
    <t>68</t>
  </si>
  <si>
    <t>997013509</t>
  </si>
  <si>
    <t>Příplatek k odvozu suti a vybouraných hmot na skládku ZKD 1 km přes 1 km</t>
  </si>
  <si>
    <t>73011563</t>
  </si>
  <si>
    <t>8,396*19 "Přepočtené koeficientem množství</t>
  </si>
  <si>
    <t>69</t>
  </si>
  <si>
    <t>997013631</t>
  </si>
  <si>
    <t>Poplatek za uložení na skládce (skládkovné) stavebního odpadu směsného kód odpadu 17 09 04</t>
  </si>
  <si>
    <t>1067149498</t>
  </si>
  <si>
    <t>998</t>
  </si>
  <si>
    <t>Přesun hmot</t>
  </si>
  <si>
    <t>70</t>
  </si>
  <si>
    <t>998011002</t>
  </si>
  <si>
    <t>Přesun hmot pro budovy zděné v přes 6 do 12 m</t>
  </si>
  <si>
    <t>814463914</t>
  </si>
  <si>
    <t>PSV</t>
  </si>
  <si>
    <t>Práce a dodávky PSV</t>
  </si>
  <si>
    <t>713</t>
  </si>
  <si>
    <t>Izolace tepelné</t>
  </si>
  <si>
    <t>71</t>
  </si>
  <si>
    <t>713131121</t>
  </si>
  <si>
    <t>Montáž izolace tepelné stěn přichycením dráty rohoží, pásů, dílců, desek</t>
  </si>
  <si>
    <t>756357942</t>
  </si>
  <si>
    <t>Skladba E1.1-2. vrstvy</t>
  </si>
  <si>
    <t>skE11*2</t>
  </si>
  <si>
    <t>Skladba E1.2</t>
  </si>
  <si>
    <t>72</t>
  </si>
  <si>
    <t>63148142</t>
  </si>
  <si>
    <t>deska tepelně izolační minerální provětrávaných fasád λ=0,033 tl 40mm</t>
  </si>
  <si>
    <t>1768856832</t>
  </si>
  <si>
    <t>8,4*1,2 "Přepočtené koeficientem množství</t>
  </si>
  <si>
    <t>73</t>
  </si>
  <si>
    <t>63148158</t>
  </si>
  <si>
    <t>deska tepelně izolační minerální provětrávaných fasád λ=0,034-0,035 tl 50mm</t>
  </si>
  <si>
    <t>870657702</t>
  </si>
  <si>
    <t>28,78*1,1 "Přepočtené koeficientem množství</t>
  </si>
  <si>
    <t>74</t>
  </si>
  <si>
    <t>713133821r</t>
  </si>
  <si>
    <t>Demontáž izolace tepelné vkládané</t>
  </si>
  <si>
    <t>-1814789773</t>
  </si>
  <si>
    <t>(skE11+skE12)*0,15</t>
  </si>
  <si>
    <t>75</t>
  </si>
  <si>
    <t>998713202</t>
  </si>
  <si>
    <t>Přesun hmot procentní pro izolace tepelné v objektech v přes 6 do 12 m</t>
  </si>
  <si>
    <t>%</t>
  </si>
  <si>
    <t>-1341908231</t>
  </si>
  <si>
    <t>742</t>
  </si>
  <si>
    <t>Elektroinstalace - slaboproud</t>
  </si>
  <si>
    <t>76</t>
  </si>
  <si>
    <t>7621r</t>
  </si>
  <si>
    <t>Demontáž a zpětná montáž slabouprodých rozvodů bránící výměně výplní otvorů</t>
  </si>
  <si>
    <t>-514705687</t>
  </si>
  <si>
    <t>Elektrický vrátný hlavních vstupních dveří,</t>
  </si>
  <si>
    <t>odpojeny veškeré magnetické kontakty, kamerový systém, čidla pohybu, zvonkového tabla a kabeláž venkovního osvětlení.</t>
  </si>
  <si>
    <t>uskladnění, detailní průzkum, spolupráce se servisními organizacemi</t>
  </si>
  <si>
    <t>77</t>
  </si>
  <si>
    <t>7622r</t>
  </si>
  <si>
    <t>Uvedení zpětně napojených  rozvodů do funkčního stavu vč. prověření funkčnosti, revize</t>
  </si>
  <si>
    <t>-782472310</t>
  </si>
  <si>
    <t>762</t>
  </si>
  <si>
    <t>Konstrukce tesařské</t>
  </si>
  <si>
    <t>78</t>
  </si>
  <si>
    <t>762439001</t>
  </si>
  <si>
    <t>Montáž obložení stěn podkladový rošt</t>
  </si>
  <si>
    <t>-957142340</t>
  </si>
  <si>
    <t>(skE12*2+0,15*25)</t>
  </si>
  <si>
    <t>79</t>
  </si>
  <si>
    <t>60514106r</t>
  </si>
  <si>
    <t>řezivo 50x50mm impegnované</t>
  </si>
  <si>
    <t>743511506</t>
  </si>
  <si>
    <t>(skE12*2+0,15*25)*0,05*0,05</t>
  </si>
  <si>
    <t>80</t>
  </si>
  <si>
    <t>762495000</t>
  </si>
  <si>
    <t>Spojovací prostředky pro montáž olištování, obložení stropů, střešních podhledů a stěn</t>
  </si>
  <si>
    <t>-363348963</t>
  </si>
  <si>
    <t>skE12*0,15</t>
  </si>
  <si>
    <t>81</t>
  </si>
  <si>
    <t>998762202</t>
  </si>
  <si>
    <t>Přesun hmot procentní pro kce tesařské v objektech v přes 6 do 12 m</t>
  </si>
  <si>
    <t>1766523438</t>
  </si>
  <si>
    <t>763</t>
  </si>
  <si>
    <t>Konstrukce suché výstavby</t>
  </si>
  <si>
    <t>82</t>
  </si>
  <si>
    <t>763131621</t>
  </si>
  <si>
    <t>Montáž desek tl. 12,5 mm SDK podhled</t>
  </si>
  <si>
    <t>1650185361</t>
  </si>
  <si>
    <t>(4,505+0,73+1,22-0,13*3)*0,3+(4,505+3,98-0,13*4)*0,3</t>
  </si>
  <si>
    <t>5,25*0,3</t>
  </si>
  <si>
    <t>(1,6+1,92+1,505+0,12)*0,3</t>
  </si>
  <si>
    <t>83</t>
  </si>
  <si>
    <t>59030021</t>
  </si>
  <si>
    <t>deska SDK A tl 12,5mm</t>
  </si>
  <si>
    <t>-984912540</t>
  </si>
  <si>
    <t>sp-svl</t>
  </si>
  <si>
    <t>3,626*1,2 "Přepočtené koeficientem množství</t>
  </si>
  <si>
    <t>84</t>
  </si>
  <si>
    <t>59030025</t>
  </si>
  <si>
    <t>deska SDK impregnovaná H2 tl 12,5mm</t>
  </si>
  <si>
    <t>166156669</t>
  </si>
  <si>
    <t>(4,505-0,13)*0,3+(4,505+3,98-0,13*4)*0,3</t>
  </si>
  <si>
    <t>3,702*1,2 "Přepočtené koeficientem množství</t>
  </si>
  <si>
    <t>85</t>
  </si>
  <si>
    <t>763131712</t>
  </si>
  <si>
    <t>SDK podhled napojení na jiný druh podhledu</t>
  </si>
  <si>
    <t>-2141152423</t>
  </si>
  <si>
    <t>(4,7)+0,3</t>
  </si>
  <si>
    <t>(4,505+0,73+1,22-0,13*3)+(4,505+3,98-0,13*4)</t>
  </si>
  <si>
    <t>5,25</t>
  </si>
  <si>
    <t>(1,6+1,92+1,505+0,12)</t>
  </si>
  <si>
    <t>86</t>
  </si>
  <si>
    <t>763131751</t>
  </si>
  <si>
    <t>Montáž parotěsné zábrany do SDK podhledu</t>
  </si>
  <si>
    <t>1937336030</t>
  </si>
  <si>
    <t>dle D7</t>
  </si>
  <si>
    <t>29,425*0,3</t>
  </si>
  <si>
    <t>87</t>
  </si>
  <si>
    <t>28329274r</t>
  </si>
  <si>
    <t xml:space="preserve">fólie  pro parotěsnou vrstvu </t>
  </si>
  <si>
    <t>-765483611</t>
  </si>
  <si>
    <t>8,828*1,1235 "Přepočtené koeficientem množství</t>
  </si>
  <si>
    <t>154</t>
  </si>
  <si>
    <t>763131761</t>
  </si>
  <si>
    <t>Příplatek k SDK podhledu za plochu do 3 m2 jednotlivě</t>
  </si>
  <si>
    <t>1121727915</t>
  </si>
  <si>
    <t>88</t>
  </si>
  <si>
    <t>763131821</t>
  </si>
  <si>
    <t>Demontáž SDK podhledu s dvouvrstvou nosnou kcí z ocelových profilů opláštění jednoduché</t>
  </si>
  <si>
    <t>964300908</t>
  </si>
  <si>
    <t>89</t>
  </si>
  <si>
    <t>998763201</t>
  </si>
  <si>
    <t>Přesun hmot procentní pro dřevostavby v objektech v přes 6 do 12 m</t>
  </si>
  <si>
    <t>-1851673896</t>
  </si>
  <si>
    <t>764</t>
  </si>
  <si>
    <t>Konstrukce klempířské</t>
  </si>
  <si>
    <t>90</t>
  </si>
  <si>
    <t>764002851</t>
  </si>
  <si>
    <t>Demontáž oplechování parapetů do suti</t>
  </si>
  <si>
    <t>-1376113787</t>
  </si>
  <si>
    <t>91</t>
  </si>
  <si>
    <t>764002861</t>
  </si>
  <si>
    <t>Demontáž oplechování říms a ozdobných prvků do suti</t>
  </si>
  <si>
    <t>32661969</t>
  </si>
  <si>
    <t>92</t>
  </si>
  <si>
    <t>7641r</t>
  </si>
  <si>
    <t>D+M  Venkovní parapet 1650mm, r.š. 260mm dle ozn. K1 výkresu BEL_DPS_D.1.1_604_00</t>
  </si>
  <si>
    <t>ks</t>
  </si>
  <si>
    <t>489451212</t>
  </si>
  <si>
    <t>93</t>
  </si>
  <si>
    <t>7642r</t>
  </si>
  <si>
    <t>D+M  Venkovní parapet 3170mm, r.š. 260mm dle ozn. K2 výkresu BEL_DPS_D.1.1_604_00</t>
  </si>
  <si>
    <t>589107299</t>
  </si>
  <si>
    <t>94</t>
  </si>
  <si>
    <t>7643r</t>
  </si>
  <si>
    <t>D+M  Venkovní parapet 1675mm, r.š. 170mm dle ozn. K3 výkresu BEL_DPS_D.1.1_604_00</t>
  </si>
  <si>
    <t>-1720120309</t>
  </si>
  <si>
    <t>95</t>
  </si>
  <si>
    <t>7644r</t>
  </si>
  <si>
    <t>D+M  Venkovní parapet 4505mm, r.š. 260mm dle ozn. K4 výkresu BEL_DPS_D.1.1_604_00</t>
  </si>
  <si>
    <t>-1483123975</t>
  </si>
  <si>
    <t>96</t>
  </si>
  <si>
    <t>7645r</t>
  </si>
  <si>
    <t>D+M  Venkovní parapet 710mm, r.š. 170mm dle ozn. K5 výkresu BEL_DPS_D.1.1_604_00</t>
  </si>
  <si>
    <t>-959834220</t>
  </si>
  <si>
    <t>97</t>
  </si>
  <si>
    <t>7646r</t>
  </si>
  <si>
    <t>D+M  Venkovní parapet 2080mm, r.š. 260mm dle ozn. K6 výkresu BEL_DPS_D.1.1_604_00</t>
  </si>
  <si>
    <t>923623198</t>
  </si>
  <si>
    <t>98</t>
  </si>
  <si>
    <t>7647r</t>
  </si>
  <si>
    <t>D+M  Venkovní parapet 2395mm, r.š. 170mm dle ozn. K7 výkresu BEL_DPS_D.1.1_604_00</t>
  </si>
  <si>
    <t>1599648428</t>
  </si>
  <si>
    <t>99</t>
  </si>
  <si>
    <t>7648r</t>
  </si>
  <si>
    <t>D+M  Venkovní parapet 3980mm, r.š. 260mm dle ozn. K8 výkresu BEL_DPS_D.1.1_604_00</t>
  </si>
  <si>
    <t>914772283</t>
  </si>
  <si>
    <t>100</t>
  </si>
  <si>
    <t>7649r</t>
  </si>
  <si>
    <t>D+M  Venkovní parapet 495mm, r.š. 170mm dle ozn. K9 výkresu BEL_DPS_D.1.1_604_00</t>
  </si>
  <si>
    <t>-1068712792</t>
  </si>
  <si>
    <t>101</t>
  </si>
  <si>
    <t>7650r</t>
  </si>
  <si>
    <t>D+M  Venkovní parapet 1220mm, r.š. 260mm dle ozn. K10 výkresu BEL_DPS_D.1.1_604_00</t>
  </si>
  <si>
    <t>-1096121334</t>
  </si>
  <si>
    <t>102</t>
  </si>
  <si>
    <t>7651r</t>
  </si>
  <si>
    <t>D+M  Římsa  dle ozn. K11 výkresu BEL_DPS_D.1.1_604_00</t>
  </si>
  <si>
    <t>-1629999013</t>
  </si>
  <si>
    <t>103</t>
  </si>
  <si>
    <t>7652r</t>
  </si>
  <si>
    <t>Děšťový svod dle ozn. K12 výkresu BEL_DPS_D.1.1_604_00</t>
  </si>
  <si>
    <t>-1087889905</t>
  </si>
  <si>
    <t xml:space="preserve"> vč. dopojení/montáže </t>
  </si>
  <si>
    <t>104</t>
  </si>
  <si>
    <t>7653r</t>
  </si>
  <si>
    <t>Děšťový svod dle ozn. K13 výkresu BEL_DPS_D.1.1_604_00</t>
  </si>
  <si>
    <t>-29397680</t>
  </si>
  <si>
    <t xml:space="preserve">vč. dopojení/montáže </t>
  </si>
  <si>
    <t>105</t>
  </si>
  <si>
    <t>998764202</t>
  </si>
  <si>
    <t>Přesun hmot procentní pro konstrukce klempířské v objektech v přes 6 do 12 m</t>
  </si>
  <si>
    <t>-1327501527</t>
  </si>
  <si>
    <t>766</t>
  </si>
  <si>
    <t>Konstrukce truhlářské</t>
  </si>
  <si>
    <t>106</t>
  </si>
  <si>
    <t>766441821</t>
  </si>
  <si>
    <t>Demontáž parapetních desek dřevěných nebo plastových šířky do 30 cm délky přes 1,0 m</t>
  </si>
  <si>
    <t>-1431534363</t>
  </si>
  <si>
    <t>107</t>
  </si>
  <si>
    <t>7661r</t>
  </si>
  <si>
    <t>D+M dřevěná prosklená sestava z europrofilů 6260x2630 mm dle ozn. F1 výkresu BEL_DPS_D.1.1_601_00</t>
  </si>
  <si>
    <t>-1960630621</t>
  </si>
  <si>
    <t>108</t>
  </si>
  <si>
    <t>7662r</t>
  </si>
  <si>
    <t>D+M dřevěná prosklená sestava z europrofilů  6260x3000 mm dle ozn. F2 výkresu BEL_DPS_D.1.1_601_00</t>
  </si>
  <si>
    <t>1149235539</t>
  </si>
  <si>
    <t>109</t>
  </si>
  <si>
    <t>7663r</t>
  </si>
  <si>
    <t>D+Mdřevěná prosklená sestava z europrofilů  2940x3000 mm dle ozn. F3 výkresu BEL_DPS_D.1.1_601_00</t>
  </si>
  <si>
    <t>-99960024</t>
  </si>
  <si>
    <t>110</t>
  </si>
  <si>
    <t>7664r</t>
  </si>
  <si>
    <t>D+M dřevěná prosklená sestava z europrofilů  2940x770 mm dle ozn. F4 výkresu BEL_DPS_D.1.1_601_00</t>
  </si>
  <si>
    <t>-968431862</t>
  </si>
  <si>
    <t>111</t>
  </si>
  <si>
    <t>7665r</t>
  </si>
  <si>
    <t>D+M dřevěná prosklená sestava z europrofilů  5725x2600(700) mm dle ozn. F5 výkresu BEL_DPS_D.1.1_601_00</t>
  </si>
  <si>
    <t>-637446092</t>
  </si>
  <si>
    <t>112</t>
  </si>
  <si>
    <t>7666r</t>
  </si>
  <si>
    <t>D+M dřevěná prosklená sestava z europrofilů  3930x700 mm dle ozn. F6 výkresu BEL_DPS_D.1.1_601_00</t>
  </si>
  <si>
    <t>1914540162</t>
  </si>
  <si>
    <t>113</t>
  </si>
  <si>
    <t>7667r</t>
  </si>
  <si>
    <t>D+M dřevěná prosklená sestava z europrofilů  2080x700 mm dle ozn. F7 výkresu BEL_DPS_D.1.1_601_00</t>
  </si>
  <si>
    <t>2004902615</t>
  </si>
  <si>
    <t>114</t>
  </si>
  <si>
    <t>7668r</t>
  </si>
  <si>
    <t>D+Mdřevěná prosklená sestava z europrofilů  5100x2620 mm dle ozn. F8 výkresu BEL_DPS_D.1.1_601_00</t>
  </si>
  <si>
    <t>-5661091</t>
  </si>
  <si>
    <t>115</t>
  </si>
  <si>
    <t>7669r</t>
  </si>
  <si>
    <t>D+M dřevěná prosklená sestava z europrofilů  5130x2620 mm dle ozn. F9 výkresu BEL_DPS_D.1.1_601_00</t>
  </si>
  <si>
    <t>-31614269</t>
  </si>
  <si>
    <t>116</t>
  </si>
  <si>
    <t>7670r</t>
  </si>
  <si>
    <t>D+M Parapet okna 1250x280mm dle ozn. T1 výkresu BEL_DPS_D.1.1_603_00</t>
  </si>
  <si>
    <t>547081455</t>
  </si>
  <si>
    <t>117</t>
  </si>
  <si>
    <t>766492100</t>
  </si>
  <si>
    <t>Montáž obložení ostění</t>
  </si>
  <si>
    <t>1792676532</t>
  </si>
  <si>
    <t>Skladba E1.2- ostění, nadpraží</t>
  </si>
  <si>
    <t>118</t>
  </si>
  <si>
    <t>61191160r</t>
  </si>
  <si>
    <t>palubky obkladové  vč. nátěru</t>
  </si>
  <si>
    <t>-540663985</t>
  </si>
  <si>
    <t>materiál borovice, označení dle PD - E1.2</t>
  </si>
  <si>
    <t>50% nový obklad, zbytek stávající -předpoklad</t>
  </si>
  <si>
    <t>skE12*0,15*0,5</t>
  </si>
  <si>
    <t>2,159*1,2 "Přepočtené koeficientem množství</t>
  </si>
  <si>
    <t>119</t>
  </si>
  <si>
    <t>766411822</t>
  </si>
  <si>
    <t>Demontáž truhlářského obložení stěn podkladových roštů</t>
  </si>
  <si>
    <t>-250775116</t>
  </si>
  <si>
    <t>(1,86*2+0,77+0,49+3)*0,15</t>
  </si>
  <si>
    <t>(1,59+2,55+1,3)*0,15</t>
  </si>
  <si>
    <t>120</t>
  </si>
  <si>
    <t>7664119r</t>
  </si>
  <si>
    <t xml:space="preserve">D+M difuzní folie vč. napojení na stávající </t>
  </si>
  <si>
    <t>287387926</t>
  </si>
  <si>
    <t>skladba E1.1 a E1.2</t>
  </si>
  <si>
    <t>(skE11+skE12)*1,4</t>
  </si>
  <si>
    <t>121</t>
  </si>
  <si>
    <t>998766202</t>
  </si>
  <si>
    <t>Přesun hmot procentní pro kce truhlářské v objektech v přes 6 do 12 m</t>
  </si>
  <si>
    <t>-427086603</t>
  </si>
  <si>
    <t>767</t>
  </si>
  <si>
    <t>Konstrukce zámečnické</t>
  </si>
  <si>
    <t>122</t>
  </si>
  <si>
    <t>760r</t>
  </si>
  <si>
    <t>Demontáž  rohože</t>
  </si>
  <si>
    <t>2133557668</t>
  </si>
  <si>
    <t>Rohož demontáž včetně rámečku,  cca 1950x2050mm, výměna O2</t>
  </si>
  <si>
    <t>123</t>
  </si>
  <si>
    <t>761r</t>
  </si>
  <si>
    <t xml:space="preserve">Demontáž  Interiérové textilní rolety </t>
  </si>
  <si>
    <t>326238303</t>
  </si>
  <si>
    <t>Rozměr 3x3m,  vč. vodícího profilu</t>
  </si>
  <si>
    <t>124</t>
  </si>
  <si>
    <t>762r</t>
  </si>
  <si>
    <t>D+M Interiérové textilní rolety  dle ozn. O1 výkresu BEL_DPS_D.1.1_605_00</t>
  </si>
  <si>
    <t>-1344115539</t>
  </si>
  <si>
    <t>125</t>
  </si>
  <si>
    <t>763r</t>
  </si>
  <si>
    <t>D+M Interiérové čistící rohož  dle ozn. O2 výkresu BEL_DPS_D.1.1_605_00</t>
  </si>
  <si>
    <t>-705790412</t>
  </si>
  <si>
    <t>126</t>
  </si>
  <si>
    <t>767r</t>
  </si>
  <si>
    <t>Demontáž, montáž a repase stávající ochranné mříže dle ozn. Z1 výkresu BEL_DPS_D.1.1_602_00</t>
  </si>
  <si>
    <t>-153828417</t>
  </si>
  <si>
    <t>127</t>
  </si>
  <si>
    <t>768r</t>
  </si>
  <si>
    <t>Demontáž a zpětná  montáž markýzy nad vstupem</t>
  </si>
  <si>
    <t>-1881505158</t>
  </si>
  <si>
    <t xml:space="preserve">zavěšená markýza na nosných táhlech, rozměr 2*2m </t>
  </si>
  <si>
    <t>128</t>
  </si>
  <si>
    <t>998767202</t>
  </si>
  <si>
    <t>Přesun hmot procentní pro zámečnické konstrukce v objektech v přes 6 do 12 m</t>
  </si>
  <si>
    <t>1308280640</t>
  </si>
  <si>
    <t>771</t>
  </si>
  <si>
    <t>Podlahy z dlaždic</t>
  </si>
  <si>
    <t>129</t>
  </si>
  <si>
    <t>771111011</t>
  </si>
  <si>
    <t>Vysátí podkladu před pokládkou dlažby</t>
  </si>
  <si>
    <t>108283340</t>
  </si>
  <si>
    <t>130</t>
  </si>
  <si>
    <t>771121011</t>
  </si>
  <si>
    <t>Nátěr penetrační na podlahu</t>
  </si>
  <si>
    <t>-51588547</t>
  </si>
  <si>
    <t>131</t>
  </si>
  <si>
    <t>771151016</t>
  </si>
  <si>
    <t>Samonivelační stěrka podlah pevnosti  do 15 mm</t>
  </si>
  <si>
    <t>-643410652</t>
  </si>
  <si>
    <t>4,615*0,3</t>
  </si>
  <si>
    <t>1,22*0,3*2</t>
  </si>
  <si>
    <t>(5,1)*0,4</t>
  </si>
  <si>
    <t>(5,225)*0,4</t>
  </si>
  <si>
    <t>132</t>
  </si>
  <si>
    <t>771574154r</t>
  </si>
  <si>
    <t>Montáž podlah keramických 300x300mm</t>
  </si>
  <si>
    <t>1475044011</t>
  </si>
  <si>
    <t>12 ks/m2, vč. silokonování spáry podlahy a soklu, sokly dlažby, vyčištění chemickými prostředky</t>
  </si>
  <si>
    <t>133</t>
  </si>
  <si>
    <t>59761007</t>
  </si>
  <si>
    <t>dlažba -dle původní</t>
  </si>
  <si>
    <t>-1118987913</t>
  </si>
  <si>
    <t>formát dlažby 300*300mm, RAKO Porfido</t>
  </si>
  <si>
    <t>6,247*1,15 "Přepočtené koeficientem množství</t>
  </si>
  <si>
    <t>134</t>
  </si>
  <si>
    <t>998771202</t>
  </si>
  <si>
    <t>Přesun hmot procentní pro podlahy z dlaždic v objektech v přes 6 do 12 m</t>
  </si>
  <si>
    <t>-1921741989</t>
  </si>
  <si>
    <t>781</t>
  </si>
  <si>
    <t>Dokončovací práce - obklady</t>
  </si>
  <si>
    <t>135</t>
  </si>
  <si>
    <t>781473925</t>
  </si>
  <si>
    <t>Oprava obkladu z obkladaček keramických přes 35 do 45 ks/m2 lepených</t>
  </si>
  <si>
    <t>-415024583</t>
  </si>
  <si>
    <t>pohled uliční, část 2-m2</t>
  </si>
  <si>
    <t>rozměr 150x150 mm tj. KS</t>
  </si>
  <si>
    <t>6,035*45</t>
  </si>
  <si>
    <t>136</t>
  </si>
  <si>
    <t>597611r</t>
  </si>
  <si>
    <t>obklad 150x150mm</t>
  </si>
  <si>
    <t>816086064</t>
  </si>
  <si>
    <t>271,575*1,05 "Přepočtené koeficientem množství</t>
  </si>
  <si>
    <t>137</t>
  </si>
  <si>
    <t>781494511</t>
  </si>
  <si>
    <t>Plastové profily ukončovací lepené flexibilním lepidlem</t>
  </si>
  <si>
    <t>-933527437</t>
  </si>
  <si>
    <t>138</t>
  </si>
  <si>
    <t>998781202</t>
  </si>
  <si>
    <t>Přesun hmot procentní pro obklady keramické v objektech v přes 6 do 12 m</t>
  </si>
  <si>
    <t>-1825289053</t>
  </si>
  <si>
    <t>784</t>
  </si>
  <si>
    <t>Dokončovací práce - malby a tapety</t>
  </si>
  <si>
    <t>139</t>
  </si>
  <si>
    <t>784111011</t>
  </si>
  <si>
    <t>Obroušení podkladu omítnutého v místnostech v do 3,80 m</t>
  </si>
  <si>
    <t>-1162558981</t>
  </si>
  <si>
    <t>omit+sp</t>
  </si>
  <si>
    <t>"odhad"250</t>
  </si>
  <si>
    <t>140</t>
  </si>
  <si>
    <t>784111041</t>
  </si>
  <si>
    <t>Omytí podkladu s odmaštěním v místnostech v do 3,80 m</t>
  </si>
  <si>
    <t>-1906098100</t>
  </si>
  <si>
    <t>141</t>
  </si>
  <si>
    <t>784181121</t>
  </si>
  <si>
    <t>Hloubková jednonásobná bezbarvá penetrace podkladu v místnostech v do 3,80 m</t>
  </si>
  <si>
    <t>227653827</t>
  </si>
  <si>
    <t>142</t>
  </si>
  <si>
    <t>784211101</t>
  </si>
  <si>
    <t>Dvojnásobné bílé malby ze směsí za mokra výborně oděruvzdorných v místnostech v do 3,80 m</t>
  </si>
  <si>
    <t>1826144910</t>
  </si>
  <si>
    <t>143</t>
  </si>
  <si>
    <t>784211163</t>
  </si>
  <si>
    <t>Příplatek k cenám 2x maleb ze směsí za mokra oděruvzdorných za barevnou malbu středně sytého odstínu</t>
  </si>
  <si>
    <t>1223987676</t>
  </si>
  <si>
    <t>VRN</t>
  </si>
  <si>
    <t>Vedlejší rozpočtové náklady</t>
  </si>
  <si>
    <t>VRN1</t>
  </si>
  <si>
    <t>Průzkumné, geodetické a projektové práce</t>
  </si>
  <si>
    <t>144</t>
  </si>
  <si>
    <t>013254000</t>
  </si>
  <si>
    <t>Dokumentace skutečného provedení stavby</t>
  </si>
  <si>
    <t>soubor</t>
  </si>
  <si>
    <t>1024</t>
  </si>
  <si>
    <t>2014606214</t>
  </si>
  <si>
    <t>Rozsah stanoven podmínkami VŘ</t>
  </si>
  <si>
    <t>145</t>
  </si>
  <si>
    <t>013294000</t>
  </si>
  <si>
    <t>Ostatní dokumentace-dílenská</t>
  </si>
  <si>
    <t>352324613</t>
  </si>
  <si>
    <t>Rozsah stanoven PD, podmínkami VŘ</t>
  </si>
  <si>
    <t>VRN3</t>
  </si>
  <si>
    <t>Zařízení staveniště</t>
  </si>
  <si>
    <t>146</t>
  </si>
  <si>
    <t>030001000</t>
  </si>
  <si>
    <t>442531668</t>
  </si>
  <si>
    <t>Rozsah stanoven PD, ZOV</t>
  </si>
  <si>
    <t>včetně náklady na spotřebu energií-stavební odběry, náklady na zrušení ZS</t>
  </si>
  <si>
    <t>VRN4</t>
  </si>
  <si>
    <t>Inženýrská činnost</t>
  </si>
  <si>
    <t>147</t>
  </si>
  <si>
    <t>045002000</t>
  </si>
  <si>
    <t>Kompletační a koordinační činnost</t>
  </si>
  <si>
    <t>736587028</t>
  </si>
  <si>
    <t>podklady pro přejímku, revize</t>
  </si>
  <si>
    <t>VRN6</t>
  </si>
  <si>
    <t>Územní vlivy</t>
  </si>
  <si>
    <t>148</t>
  </si>
  <si>
    <t>060001000</t>
  </si>
  <si>
    <t>-1995871054</t>
  </si>
  <si>
    <t>VRN7</t>
  </si>
  <si>
    <t>Provozní vlivy</t>
  </si>
  <si>
    <t>149</t>
  </si>
  <si>
    <t>079002000</t>
  </si>
  <si>
    <t>Ostatní provozní vlivy</t>
  </si>
  <si>
    <t>-155339430</t>
  </si>
  <si>
    <t xml:space="preserve">zakrytí ponechaného vybavení </t>
  </si>
  <si>
    <t>153</t>
  </si>
  <si>
    <t>079002001</t>
  </si>
  <si>
    <t>Práce investora, třetích osob</t>
  </si>
  <si>
    <t>-29229574</t>
  </si>
  <si>
    <t xml:space="preserve"> pozn. provoz MŠ, omezení doby hlučných prací</t>
  </si>
  <si>
    <t>VRN9</t>
  </si>
  <si>
    <t>Ostatní náklady</t>
  </si>
  <si>
    <t>150</t>
  </si>
  <si>
    <t>091003000</t>
  </si>
  <si>
    <t>Vzorkování</t>
  </si>
  <si>
    <t>400948406</t>
  </si>
  <si>
    <t>Rozsah stanoven PD</t>
  </si>
  <si>
    <t>151</t>
  </si>
  <si>
    <t>091003001</t>
  </si>
  <si>
    <t>Podklady pro přejímku, revize</t>
  </si>
  <si>
    <t>-324994252</t>
  </si>
  <si>
    <t>152</t>
  </si>
  <si>
    <t>091003002</t>
  </si>
  <si>
    <t>Zajištění dopravně inženýrského rozhodnutí (DIR)</t>
  </si>
  <si>
    <t>1071284788</t>
  </si>
  <si>
    <t>SEZNAM FIGUR</t>
  </si>
  <si>
    <t>Výměra</t>
  </si>
  <si>
    <t>Použití figury:</t>
  </si>
  <si>
    <t>nadpr</t>
  </si>
  <si>
    <t>nadpraží</t>
  </si>
  <si>
    <t>par</t>
  </si>
  <si>
    <t>Cenová hladina 2022/1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</si>
</sst>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23" fillId="5" borderId="0" xfId="0" applyFont="1" applyFill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5" fillId="0" borderId="0" xfId="0" applyFont="1" applyAlignment="1" applyProtection="1">
      <alignment horizontal="left" vertical="center"/>
    </xf>
    <xf numFmtId="4" fontId="25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33" fillId="0" borderId="12" xfId="0" applyNumberFormat="1" applyFont="1" applyBorder="1" applyProtection="1"/>
    <xf numFmtId="166" fontId="33" fillId="0" borderId="13" xfId="0" applyNumberFormat="1" applyFont="1" applyBorder="1" applyProtection="1"/>
    <xf numFmtId="4" fontId="34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center" vertical="center"/>
    </xf>
    <xf numFmtId="166" fontId="24" fillId="0" borderId="0" xfId="0" applyNumberFormat="1" applyFont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3" borderId="14" xfId="0" applyFont="1" applyFill="1" applyBorder="1" applyAlignment="1" applyProtection="1">
      <alignment horizontal="left" vertical="center"/>
    </xf>
    <xf numFmtId="0" fontId="36" fillId="0" borderId="0" xfId="0" applyFont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17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18" fillId="0" borderId="5" xfId="0" applyFont="1" applyBorder="1" applyAlignment="1" applyProtection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0" fillId="0" borderId="15" xfId="0" applyBorder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0" fontId="23" fillId="5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166" fontId="21" fillId="0" borderId="0" xfId="0" applyNumberFormat="1" applyFont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14" sqref="AN14"/>
    </sheetView>
  </sheetViews>
  <sheetFormatPr defaultRowHeight="10"/>
  <cols>
    <col min="1" max="1" width="8.33203125" style="39" customWidth="1"/>
    <col min="2" max="2" width="1.6640625" style="39" customWidth="1"/>
    <col min="3" max="3" width="4.109375" style="39" customWidth="1"/>
    <col min="4" max="33" width="2.6640625" style="39" customWidth="1"/>
    <col min="34" max="34" width="3.33203125" style="39" customWidth="1"/>
    <col min="35" max="35" width="31.6640625" style="39" customWidth="1"/>
    <col min="36" max="37" width="2.44140625" style="39" customWidth="1"/>
    <col min="38" max="38" width="8.33203125" style="39" customWidth="1"/>
    <col min="39" max="39" width="3.33203125" style="39" customWidth="1"/>
    <col min="40" max="40" width="13.33203125" style="39" customWidth="1"/>
    <col min="41" max="41" width="7.44140625" style="39" customWidth="1"/>
    <col min="42" max="42" width="4.109375" style="39" customWidth="1"/>
    <col min="43" max="43" width="15.6640625" style="39" hidden="1" customWidth="1"/>
    <col min="44" max="44" width="13.6640625" style="39" customWidth="1"/>
    <col min="45" max="47" width="25.77734375" style="39" hidden="1" customWidth="1"/>
    <col min="48" max="49" width="21.6640625" style="39" hidden="1" customWidth="1"/>
    <col min="50" max="51" width="25" style="39" hidden="1" customWidth="1"/>
    <col min="52" max="52" width="21.6640625" style="39" hidden="1" customWidth="1"/>
    <col min="53" max="53" width="19.109375" style="39" hidden="1" customWidth="1"/>
    <col min="54" max="54" width="25" style="39" hidden="1" customWidth="1"/>
    <col min="55" max="55" width="21.6640625" style="39" hidden="1" customWidth="1"/>
    <col min="56" max="56" width="19.109375" style="39" hidden="1" customWidth="1"/>
    <col min="57" max="57" width="66.44140625" style="39" customWidth="1"/>
    <col min="58" max="70" width="8.88671875" style="39"/>
    <col min="71" max="91" width="9.33203125" style="39" hidden="1"/>
    <col min="92" max="16384" width="8.88671875" style="39"/>
  </cols>
  <sheetData>
    <row r="1" spans="1:74">
      <c r="A1" s="179" t="s">
        <v>0</v>
      </c>
      <c r="AZ1" s="179" t="s">
        <v>1</v>
      </c>
      <c r="BA1" s="179" t="s">
        <v>2</v>
      </c>
      <c r="BB1" s="179" t="s">
        <v>1</v>
      </c>
      <c r="BT1" s="179" t="s">
        <v>3</v>
      </c>
      <c r="BU1" s="179" t="s">
        <v>3</v>
      </c>
      <c r="BV1" s="179" t="s">
        <v>4</v>
      </c>
    </row>
    <row r="2" spans="1:74" ht="37" customHeight="1">
      <c r="AR2" s="40" t="s">
        <v>5</v>
      </c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S2" s="42" t="s">
        <v>6</v>
      </c>
      <c r="BT2" s="42" t="s">
        <v>7</v>
      </c>
    </row>
    <row r="3" spans="1:74" ht="7" customHeight="1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6"/>
      <c r="BS3" s="42" t="s">
        <v>6</v>
      </c>
      <c r="BT3" s="42" t="s">
        <v>8</v>
      </c>
    </row>
    <row r="4" spans="1:74" ht="25" customHeight="1">
      <c r="B4" s="46"/>
      <c r="D4" s="47" t="s">
        <v>9</v>
      </c>
      <c r="AR4" s="46"/>
      <c r="AS4" s="180" t="s">
        <v>10</v>
      </c>
      <c r="BE4" s="181" t="s">
        <v>11</v>
      </c>
      <c r="BS4" s="42" t="s">
        <v>12</v>
      </c>
    </row>
    <row r="5" spans="1:74" ht="12" customHeight="1">
      <c r="B5" s="46"/>
      <c r="D5" s="182" t="s">
        <v>13</v>
      </c>
      <c r="K5" s="56" t="s">
        <v>14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R5" s="46"/>
      <c r="BE5" s="183" t="s">
        <v>15</v>
      </c>
      <c r="BS5" s="42" t="s">
        <v>6</v>
      </c>
    </row>
    <row r="6" spans="1:74" ht="37" customHeight="1">
      <c r="B6" s="46"/>
      <c r="D6" s="184" t="s">
        <v>16</v>
      </c>
      <c r="K6" s="185" t="s">
        <v>17</v>
      </c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R6" s="46"/>
      <c r="BE6" s="186"/>
      <c r="BS6" s="42" t="s">
        <v>6</v>
      </c>
    </row>
    <row r="7" spans="1:74" ht="12" customHeight="1">
      <c r="B7" s="46"/>
      <c r="D7" s="51" t="s">
        <v>18</v>
      </c>
      <c r="K7" s="54" t="s">
        <v>1</v>
      </c>
      <c r="AK7" s="51" t="s">
        <v>19</v>
      </c>
      <c r="AN7" s="54" t="s">
        <v>1</v>
      </c>
      <c r="AR7" s="46"/>
      <c r="BE7" s="186"/>
      <c r="BS7" s="42" t="s">
        <v>6</v>
      </c>
    </row>
    <row r="8" spans="1:74" ht="12" customHeight="1">
      <c r="B8" s="46"/>
      <c r="D8" s="51" t="s">
        <v>20</v>
      </c>
      <c r="K8" s="54" t="s">
        <v>21</v>
      </c>
      <c r="AK8" s="51" t="s">
        <v>22</v>
      </c>
      <c r="AN8" s="11" t="s">
        <v>23</v>
      </c>
      <c r="AR8" s="46"/>
      <c r="BE8" s="186"/>
      <c r="BS8" s="42" t="s">
        <v>6</v>
      </c>
    </row>
    <row r="9" spans="1:74" ht="14.5" customHeight="1">
      <c r="B9" s="46"/>
      <c r="AR9" s="46"/>
      <c r="BE9" s="186"/>
      <c r="BS9" s="42" t="s">
        <v>6</v>
      </c>
    </row>
    <row r="10" spans="1:74" ht="12" customHeight="1">
      <c r="B10" s="46"/>
      <c r="D10" s="51" t="s">
        <v>24</v>
      </c>
      <c r="AK10" s="51" t="s">
        <v>25</v>
      </c>
      <c r="AN10" s="54" t="s">
        <v>1</v>
      </c>
      <c r="AR10" s="46"/>
      <c r="BE10" s="186"/>
      <c r="BS10" s="42" t="s">
        <v>6</v>
      </c>
    </row>
    <row r="11" spans="1:74" ht="18.399999999999999" customHeight="1">
      <c r="B11" s="46"/>
      <c r="E11" s="54" t="s">
        <v>26</v>
      </c>
      <c r="AK11" s="51" t="s">
        <v>27</v>
      </c>
      <c r="AN11" s="54" t="s">
        <v>1</v>
      </c>
      <c r="AR11" s="46"/>
      <c r="BE11" s="186"/>
      <c r="BS11" s="42" t="s">
        <v>6</v>
      </c>
    </row>
    <row r="12" spans="1:74" ht="7" customHeight="1">
      <c r="B12" s="46"/>
      <c r="AR12" s="46"/>
      <c r="BE12" s="186"/>
      <c r="BS12" s="42" t="s">
        <v>6</v>
      </c>
    </row>
    <row r="13" spans="1:74" ht="12" customHeight="1">
      <c r="B13" s="46"/>
      <c r="D13" s="51" t="s">
        <v>28</v>
      </c>
      <c r="AK13" s="51" t="s">
        <v>25</v>
      </c>
      <c r="AN13" s="12" t="s">
        <v>29</v>
      </c>
      <c r="AR13" s="46"/>
      <c r="BE13" s="186"/>
      <c r="BS13" s="42" t="s">
        <v>6</v>
      </c>
    </row>
    <row r="14" spans="1:74" ht="12.5">
      <c r="B14" s="46"/>
      <c r="E14" s="34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51" t="s">
        <v>27</v>
      </c>
      <c r="AN14" s="12" t="s">
        <v>29</v>
      </c>
      <c r="AR14" s="46"/>
      <c r="BE14" s="186"/>
      <c r="BS14" s="42" t="s">
        <v>6</v>
      </c>
    </row>
    <row r="15" spans="1:74" ht="7" customHeight="1">
      <c r="B15" s="46"/>
      <c r="AR15" s="46"/>
      <c r="BE15" s="186"/>
      <c r="BS15" s="42" t="s">
        <v>3</v>
      </c>
    </row>
    <row r="16" spans="1:74" ht="12" customHeight="1">
      <c r="B16" s="46"/>
      <c r="D16" s="51" t="s">
        <v>30</v>
      </c>
      <c r="AK16" s="51" t="s">
        <v>25</v>
      </c>
      <c r="AN16" s="54" t="s">
        <v>1</v>
      </c>
      <c r="AR16" s="46"/>
      <c r="BE16" s="186"/>
      <c r="BS16" s="42" t="s">
        <v>3</v>
      </c>
    </row>
    <row r="17" spans="2:71" ht="18.399999999999999" customHeight="1">
      <c r="B17" s="46"/>
      <c r="E17" s="54" t="s">
        <v>31</v>
      </c>
      <c r="AK17" s="51" t="s">
        <v>27</v>
      </c>
      <c r="AN17" s="54" t="s">
        <v>1</v>
      </c>
      <c r="AR17" s="46"/>
      <c r="BE17" s="186"/>
      <c r="BS17" s="42" t="s">
        <v>32</v>
      </c>
    </row>
    <row r="18" spans="2:71" ht="7" customHeight="1">
      <c r="B18" s="46"/>
      <c r="AR18" s="46"/>
      <c r="BE18" s="186"/>
      <c r="BS18" s="42" t="s">
        <v>6</v>
      </c>
    </row>
    <row r="19" spans="2:71" ht="12" customHeight="1">
      <c r="B19" s="46"/>
      <c r="D19" s="51" t="s">
        <v>33</v>
      </c>
      <c r="AK19" s="51" t="s">
        <v>25</v>
      </c>
      <c r="AN19" s="54" t="s">
        <v>1</v>
      </c>
      <c r="AR19" s="46"/>
      <c r="BE19" s="186"/>
      <c r="BS19" s="42" t="s">
        <v>6</v>
      </c>
    </row>
    <row r="20" spans="2:71" ht="18.399999999999999" customHeight="1">
      <c r="B20" s="46"/>
      <c r="E20" s="54" t="s">
        <v>34</v>
      </c>
      <c r="AK20" s="51" t="s">
        <v>27</v>
      </c>
      <c r="AN20" s="54" t="s">
        <v>1</v>
      </c>
      <c r="AR20" s="46"/>
      <c r="BE20" s="186"/>
      <c r="BS20" s="42" t="s">
        <v>32</v>
      </c>
    </row>
    <row r="21" spans="2:71" ht="7" customHeight="1">
      <c r="B21" s="46"/>
      <c r="AR21" s="46"/>
      <c r="BE21" s="186"/>
    </row>
    <row r="22" spans="2:71" ht="12" customHeight="1">
      <c r="B22" s="46"/>
      <c r="D22" s="51" t="s">
        <v>35</v>
      </c>
      <c r="AR22" s="46"/>
      <c r="BE22" s="186"/>
    </row>
    <row r="23" spans="2:71" ht="16.5" customHeight="1">
      <c r="B23" s="46"/>
      <c r="E23" s="59" t="s">
        <v>998</v>
      </c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R23" s="46"/>
      <c r="BE23" s="186"/>
    </row>
    <row r="24" spans="2:71" ht="7" customHeight="1">
      <c r="B24" s="46"/>
      <c r="AR24" s="46"/>
      <c r="BE24" s="186"/>
    </row>
    <row r="25" spans="2:71" ht="7" customHeight="1">
      <c r="B25" s="46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187"/>
      <c r="AR25" s="46"/>
      <c r="BE25" s="186"/>
    </row>
    <row r="26" spans="2:71" s="50" customFormat="1" ht="25.9" customHeight="1">
      <c r="B26" s="49"/>
      <c r="D26" s="188" t="s">
        <v>36</v>
      </c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189">
        <f>ROUND(AG94,2)</f>
        <v>0</v>
      </c>
      <c r="AL26" s="190"/>
      <c r="AM26" s="190"/>
      <c r="AN26" s="190"/>
      <c r="AO26" s="190"/>
      <c r="AR26" s="49"/>
      <c r="BE26" s="186"/>
    </row>
    <row r="27" spans="2:71" s="50" customFormat="1" ht="7" customHeight="1">
      <c r="B27" s="49"/>
      <c r="AR27" s="49"/>
      <c r="BE27" s="186"/>
    </row>
    <row r="28" spans="2:71" s="50" customFormat="1" ht="12.5">
      <c r="B28" s="49"/>
      <c r="L28" s="191" t="s">
        <v>37</v>
      </c>
      <c r="M28" s="191"/>
      <c r="N28" s="191"/>
      <c r="O28" s="191"/>
      <c r="P28" s="191"/>
      <c r="W28" s="191" t="s">
        <v>38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39</v>
      </c>
      <c r="AL28" s="191"/>
      <c r="AM28" s="191"/>
      <c r="AN28" s="191"/>
      <c r="AO28" s="191"/>
      <c r="AR28" s="49"/>
      <c r="BE28" s="186"/>
    </row>
    <row r="29" spans="2:71" s="193" customFormat="1" ht="14.5" customHeight="1">
      <c r="B29" s="192"/>
      <c r="D29" s="51" t="s">
        <v>40</v>
      </c>
      <c r="F29" s="51" t="s">
        <v>41</v>
      </c>
      <c r="L29" s="194">
        <v>0.21</v>
      </c>
      <c r="M29" s="195"/>
      <c r="N29" s="195"/>
      <c r="O29" s="195"/>
      <c r="P29" s="195"/>
      <c r="W29" s="196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6">
        <f>ROUND(AV94, 2)</f>
        <v>0</v>
      </c>
      <c r="AL29" s="195"/>
      <c r="AM29" s="195"/>
      <c r="AN29" s="195"/>
      <c r="AO29" s="195"/>
      <c r="AR29" s="192"/>
      <c r="BE29" s="197"/>
    </row>
    <row r="30" spans="2:71" s="193" customFormat="1" ht="14.5" customHeight="1">
      <c r="B30" s="192"/>
      <c r="F30" s="51" t="s">
        <v>42</v>
      </c>
      <c r="L30" s="194">
        <v>0.15</v>
      </c>
      <c r="M30" s="195"/>
      <c r="N30" s="195"/>
      <c r="O30" s="195"/>
      <c r="P30" s="195"/>
      <c r="W30" s="196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6">
        <f>ROUND(AW94, 2)</f>
        <v>0</v>
      </c>
      <c r="AL30" s="195"/>
      <c r="AM30" s="195"/>
      <c r="AN30" s="195"/>
      <c r="AO30" s="195"/>
      <c r="AR30" s="192"/>
      <c r="BE30" s="197"/>
    </row>
    <row r="31" spans="2:71" s="193" customFormat="1" ht="14.5" hidden="1" customHeight="1">
      <c r="B31" s="192"/>
      <c r="F31" s="51" t="s">
        <v>43</v>
      </c>
      <c r="L31" s="194">
        <v>0.21</v>
      </c>
      <c r="M31" s="195"/>
      <c r="N31" s="195"/>
      <c r="O31" s="195"/>
      <c r="P31" s="195"/>
      <c r="W31" s="196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6">
        <v>0</v>
      </c>
      <c r="AL31" s="195"/>
      <c r="AM31" s="195"/>
      <c r="AN31" s="195"/>
      <c r="AO31" s="195"/>
      <c r="AR31" s="192"/>
      <c r="BE31" s="197"/>
    </row>
    <row r="32" spans="2:71" s="193" customFormat="1" ht="14.5" hidden="1" customHeight="1">
      <c r="B32" s="192"/>
      <c r="F32" s="51" t="s">
        <v>44</v>
      </c>
      <c r="L32" s="194">
        <v>0.15</v>
      </c>
      <c r="M32" s="195"/>
      <c r="N32" s="195"/>
      <c r="O32" s="195"/>
      <c r="P32" s="195"/>
      <c r="W32" s="196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6">
        <v>0</v>
      </c>
      <c r="AL32" s="195"/>
      <c r="AM32" s="195"/>
      <c r="AN32" s="195"/>
      <c r="AO32" s="195"/>
      <c r="AR32" s="192"/>
      <c r="BE32" s="197"/>
    </row>
    <row r="33" spans="2:57" s="193" customFormat="1" ht="14.5" hidden="1" customHeight="1">
      <c r="B33" s="192"/>
      <c r="F33" s="51" t="s">
        <v>45</v>
      </c>
      <c r="L33" s="194">
        <v>0</v>
      </c>
      <c r="M33" s="195"/>
      <c r="N33" s="195"/>
      <c r="O33" s="195"/>
      <c r="P33" s="195"/>
      <c r="W33" s="196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6">
        <v>0</v>
      </c>
      <c r="AL33" s="195"/>
      <c r="AM33" s="195"/>
      <c r="AN33" s="195"/>
      <c r="AO33" s="195"/>
      <c r="AR33" s="192"/>
      <c r="BE33" s="197"/>
    </row>
    <row r="34" spans="2:57" s="50" customFormat="1" ht="7" customHeight="1">
      <c r="B34" s="49"/>
      <c r="AR34" s="49"/>
      <c r="BE34" s="186"/>
    </row>
    <row r="35" spans="2:57" s="50" customFormat="1" ht="25.9" customHeight="1">
      <c r="B35" s="49"/>
      <c r="C35" s="198"/>
      <c r="D35" s="199" t="s">
        <v>46</v>
      </c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1" t="s">
        <v>47</v>
      </c>
      <c r="U35" s="200"/>
      <c r="V35" s="200"/>
      <c r="W35" s="200"/>
      <c r="X35" s="202" t="s">
        <v>48</v>
      </c>
      <c r="Y35" s="203"/>
      <c r="Z35" s="203"/>
      <c r="AA35" s="203"/>
      <c r="AB35" s="203"/>
      <c r="AC35" s="200"/>
      <c r="AD35" s="200"/>
      <c r="AE35" s="200"/>
      <c r="AF35" s="200"/>
      <c r="AG35" s="200"/>
      <c r="AH35" s="200"/>
      <c r="AI35" s="200"/>
      <c r="AJ35" s="200"/>
      <c r="AK35" s="204">
        <f>SUM(AK26:AK33)</f>
        <v>0</v>
      </c>
      <c r="AL35" s="203"/>
      <c r="AM35" s="203"/>
      <c r="AN35" s="203"/>
      <c r="AO35" s="205"/>
      <c r="AP35" s="198"/>
      <c r="AQ35" s="198"/>
      <c r="AR35" s="49"/>
    </row>
    <row r="36" spans="2:57" s="50" customFormat="1" ht="7" customHeight="1">
      <c r="B36" s="49"/>
      <c r="AR36" s="49"/>
    </row>
    <row r="37" spans="2:57" s="50" customFormat="1" ht="14.5" customHeight="1">
      <c r="B37" s="49"/>
      <c r="AR37" s="49"/>
    </row>
    <row r="38" spans="2:57" ht="14.5" customHeight="1">
      <c r="B38" s="46"/>
      <c r="AR38" s="46"/>
    </row>
    <row r="39" spans="2:57" ht="14.5" customHeight="1">
      <c r="B39" s="46"/>
      <c r="AR39" s="46"/>
    </row>
    <row r="40" spans="2:57" ht="14.5" customHeight="1">
      <c r="B40" s="46"/>
      <c r="AR40" s="46"/>
    </row>
    <row r="41" spans="2:57" ht="14.5" customHeight="1">
      <c r="B41" s="46"/>
      <c r="AR41" s="46"/>
    </row>
    <row r="42" spans="2:57" ht="14.5" customHeight="1">
      <c r="B42" s="46"/>
      <c r="AR42" s="46"/>
    </row>
    <row r="43" spans="2:57" ht="14.5" customHeight="1">
      <c r="B43" s="46"/>
      <c r="AR43" s="46"/>
    </row>
    <row r="44" spans="2:57" ht="14.5" customHeight="1">
      <c r="B44" s="46"/>
      <c r="AR44" s="46"/>
    </row>
    <row r="45" spans="2:57" ht="14.5" customHeight="1">
      <c r="B45" s="46"/>
      <c r="AR45" s="46"/>
    </row>
    <row r="46" spans="2:57" ht="14.5" customHeight="1">
      <c r="B46" s="46"/>
      <c r="AR46" s="46"/>
    </row>
    <row r="47" spans="2:57" ht="14.5" customHeight="1">
      <c r="B47" s="46"/>
      <c r="AR47" s="46"/>
    </row>
    <row r="48" spans="2:57" ht="14.5" customHeight="1">
      <c r="B48" s="46"/>
      <c r="AR48" s="46"/>
    </row>
    <row r="49" spans="2:44" s="50" customFormat="1" ht="14.5" customHeight="1">
      <c r="B49" s="49"/>
      <c r="D49" s="74" t="s">
        <v>49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4" t="s">
        <v>50</v>
      </c>
      <c r="AI49" s="75"/>
      <c r="AJ49" s="75"/>
      <c r="AK49" s="75"/>
      <c r="AL49" s="75"/>
      <c r="AM49" s="75"/>
      <c r="AN49" s="75"/>
      <c r="AO49" s="75"/>
      <c r="AR49" s="49"/>
    </row>
    <row r="50" spans="2:44">
      <c r="B50" s="46"/>
      <c r="AR50" s="46"/>
    </row>
    <row r="51" spans="2:44">
      <c r="B51" s="46"/>
      <c r="AR51" s="46"/>
    </row>
    <row r="52" spans="2:44">
      <c r="B52" s="46"/>
      <c r="AR52" s="46"/>
    </row>
    <row r="53" spans="2:44">
      <c r="B53" s="46"/>
      <c r="AR53" s="46"/>
    </row>
    <row r="54" spans="2:44">
      <c r="B54" s="46"/>
      <c r="AR54" s="46"/>
    </row>
    <row r="55" spans="2:44">
      <c r="B55" s="46"/>
      <c r="AR55" s="46"/>
    </row>
    <row r="56" spans="2:44">
      <c r="B56" s="46"/>
      <c r="AR56" s="46"/>
    </row>
    <row r="57" spans="2:44">
      <c r="B57" s="46"/>
      <c r="AR57" s="46"/>
    </row>
    <row r="58" spans="2:44">
      <c r="B58" s="46"/>
      <c r="AR58" s="46"/>
    </row>
    <row r="59" spans="2:44">
      <c r="B59" s="46"/>
      <c r="AR59" s="46"/>
    </row>
    <row r="60" spans="2:44" s="50" customFormat="1" ht="12.5">
      <c r="B60" s="49"/>
      <c r="D60" s="76" t="s">
        <v>51</v>
      </c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6" t="s">
        <v>52</v>
      </c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6" t="s">
        <v>51</v>
      </c>
      <c r="AI60" s="77"/>
      <c r="AJ60" s="77"/>
      <c r="AK60" s="77"/>
      <c r="AL60" s="77"/>
      <c r="AM60" s="76" t="s">
        <v>52</v>
      </c>
      <c r="AN60" s="77"/>
      <c r="AO60" s="77"/>
      <c r="AR60" s="49"/>
    </row>
    <row r="61" spans="2:44">
      <c r="B61" s="46"/>
      <c r="AR61" s="46"/>
    </row>
    <row r="62" spans="2:44">
      <c r="B62" s="46"/>
      <c r="AR62" s="46"/>
    </row>
    <row r="63" spans="2:44">
      <c r="B63" s="46"/>
      <c r="AR63" s="46"/>
    </row>
    <row r="64" spans="2:44" s="50" customFormat="1" ht="13">
      <c r="B64" s="49"/>
      <c r="D64" s="74" t="s">
        <v>53</v>
      </c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4" t="s">
        <v>54</v>
      </c>
      <c r="AI64" s="75"/>
      <c r="AJ64" s="75"/>
      <c r="AK64" s="75"/>
      <c r="AL64" s="75"/>
      <c r="AM64" s="75"/>
      <c r="AN64" s="75"/>
      <c r="AO64" s="75"/>
      <c r="AR64" s="49"/>
    </row>
    <row r="65" spans="2:44">
      <c r="B65" s="46"/>
      <c r="AR65" s="46"/>
    </row>
    <row r="66" spans="2:44">
      <c r="B66" s="46"/>
      <c r="AR66" s="46"/>
    </row>
    <row r="67" spans="2:44">
      <c r="B67" s="46"/>
      <c r="AR67" s="46"/>
    </row>
    <row r="68" spans="2:44">
      <c r="B68" s="46"/>
      <c r="AR68" s="46"/>
    </row>
    <row r="69" spans="2:44">
      <c r="B69" s="46"/>
      <c r="AR69" s="46"/>
    </row>
    <row r="70" spans="2:44">
      <c r="B70" s="46"/>
      <c r="AR70" s="46"/>
    </row>
    <row r="71" spans="2:44">
      <c r="B71" s="46"/>
      <c r="AR71" s="46"/>
    </row>
    <row r="72" spans="2:44">
      <c r="B72" s="46"/>
      <c r="AR72" s="46"/>
    </row>
    <row r="73" spans="2:44">
      <c r="B73" s="46"/>
      <c r="AR73" s="46"/>
    </row>
    <row r="74" spans="2:44">
      <c r="B74" s="46"/>
      <c r="AR74" s="46"/>
    </row>
    <row r="75" spans="2:44" s="50" customFormat="1" ht="12.5">
      <c r="B75" s="49"/>
      <c r="D75" s="76" t="s">
        <v>51</v>
      </c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6" t="s">
        <v>52</v>
      </c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6" t="s">
        <v>51</v>
      </c>
      <c r="AI75" s="77"/>
      <c r="AJ75" s="77"/>
      <c r="AK75" s="77"/>
      <c r="AL75" s="77"/>
      <c r="AM75" s="76" t="s">
        <v>52</v>
      </c>
      <c r="AN75" s="77"/>
      <c r="AO75" s="77"/>
      <c r="AR75" s="49"/>
    </row>
    <row r="76" spans="2:44" s="50" customFormat="1">
      <c r="B76" s="49"/>
      <c r="AR76" s="49"/>
    </row>
    <row r="77" spans="2:44" s="50" customFormat="1" ht="7" customHeight="1"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49"/>
    </row>
    <row r="81" spans="1:90" s="50" customFormat="1" ht="7" customHeight="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49"/>
    </row>
    <row r="82" spans="1:90" s="50" customFormat="1" ht="25" customHeight="1">
      <c r="B82" s="49"/>
      <c r="C82" s="47" t="s">
        <v>55</v>
      </c>
      <c r="AR82" s="49"/>
    </row>
    <row r="83" spans="1:90" s="50" customFormat="1" ht="7" customHeight="1">
      <c r="B83" s="49"/>
      <c r="AR83" s="49"/>
    </row>
    <row r="84" spans="1:90" s="206" customFormat="1" ht="12" customHeight="1">
      <c r="B84" s="207"/>
      <c r="C84" s="51" t="s">
        <v>13</v>
      </c>
      <c r="L84" s="206" t="str">
        <f>K5</f>
        <v>3RK15-V</v>
      </c>
      <c r="AR84" s="207"/>
    </row>
    <row r="85" spans="1:90" s="208" customFormat="1" ht="37" customHeight="1">
      <c r="B85" s="209"/>
      <c r="C85" s="210" t="s">
        <v>16</v>
      </c>
      <c r="L85" s="52" t="str">
        <f>K6</f>
        <v>Výměna oken MŠ Bělohorská na severní a západní fasádě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209"/>
    </row>
    <row r="86" spans="1:90" s="50" customFormat="1" ht="7" customHeight="1">
      <c r="B86" s="49"/>
      <c r="AR86" s="49"/>
    </row>
    <row r="87" spans="1:90" s="50" customFormat="1" ht="12" customHeight="1">
      <c r="B87" s="49"/>
      <c r="C87" s="51" t="s">
        <v>20</v>
      </c>
      <c r="L87" s="212" t="str">
        <f>IF(K8="","",K8)</f>
        <v>ZŠ T.G.M Bělohorská</v>
      </c>
      <c r="AI87" s="51" t="s">
        <v>22</v>
      </c>
      <c r="AM87" s="213" t="str">
        <f>IF(AN8= "","",AN8)</f>
        <v>13. 3. 2023</v>
      </c>
      <c r="AN87" s="213"/>
      <c r="AR87" s="49"/>
    </row>
    <row r="88" spans="1:90" s="50" customFormat="1" ht="7" customHeight="1">
      <c r="B88" s="49"/>
      <c r="AR88" s="49"/>
    </row>
    <row r="89" spans="1:90" s="50" customFormat="1" ht="25.75" customHeight="1">
      <c r="B89" s="49"/>
      <c r="C89" s="51" t="s">
        <v>24</v>
      </c>
      <c r="L89" s="206" t="str">
        <f>IF(E11= "","",E11)</f>
        <v>Městská část Praha 6, v zast. Sneo a.s.</v>
      </c>
      <c r="AI89" s="51" t="s">
        <v>30</v>
      </c>
      <c r="AM89" s="214" t="str">
        <f>IF(E17="","",E17)</f>
        <v>Sibre s.r.o., Ing. Radek Krýza</v>
      </c>
      <c r="AN89" s="215"/>
      <c r="AO89" s="215"/>
      <c r="AP89" s="215"/>
      <c r="AR89" s="49"/>
      <c r="AS89" s="216" t="s">
        <v>56</v>
      </c>
      <c r="AT89" s="217"/>
      <c r="AU89" s="60"/>
      <c r="AV89" s="60"/>
      <c r="AW89" s="60"/>
      <c r="AX89" s="60"/>
      <c r="AY89" s="60"/>
      <c r="AZ89" s="60"/>
      <c r="BA89" s="60"/>
      <c r="BB89" s="60"/>
      <c r="BC89" s="60"/>
      <c r="BD89" s="218"/>
    </row>
    <row r="90" spans="1:90" s="50" customFormat="1" ht="15.25" customHeight="1">
      <c r="B90" s="49"/>
      <c r="C90" s="51" t="s">
        <v>28</v>
      </c>
      <c r="L90" s="206" t="str">
        <f>IF(E14= "Vyplň údaj","",E14)</f>
        <v/>
      </c>
      <c r="AI90" s="51" t="s">
        <v>33</v>
      </c>
      <c r="AM90" s="214" t="str">
        <f>IF(E20="","",E20)</f>
        <v>Ing. M. Locihová</v>
      </c>
      <c r="AN90" s="215"/>
      <c r="AO90" s="215"/>
      <c r="AP90" s="215"/>
      <c r="AR90" s="49"/>
      <c r="AS90" s="219"/>
      <c r="AT90" s="220"/>
      <c r="BD90" s="221"/>
    </row>
    <row r="91" spans="1:90" s="50" customFormat="1" ht="10.9" customHeight="1">
      <c r="B91" s="49"/>
      <c r="AR91" s="49"/>
      <c r="AS91" s="219"/>
      <c r="AT91" s="220"/>
      <c r="BD91" s="221"/>
    </row>
    <row r="92" spans="1:90" s="50" customFormat="1" ht="29.25" customHeight="1">
      <c r="B92" s="49"/>
      <c r="C92" s="222" t="s">
        <v>57</v>
      </c>
      <c r="D92" s="223"/>
      <c r="E92" s="223"/>
      <c r="F92" s="223"/>
      <c r="G92" s="223"/>
      <c r="H92" s="69"/>
      <c r="I92" s="224" t="s">
        <v>58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59</v>
      </c>
      <c r="AH92" s="223"/>
      <c r="AI92" s="223"/>
      <c r="AJ92" s="223"/>
      <c r="AK92" s="223"/>
      <c r="AL92" s="223"/>
      <c r="AM92" s="223"/>
      <c r="AN92" s="224" t="s">
        <v>60</v>
      </c>
      <c r="AO92" s="223"/>
      <c r="AP92" s="226"/>
      <c r="AQ92" s="227" t="s">
        <v>61</v>
      </c>
      <c r="AR92" s="49"/>
      <c r="AS92" s="103" t="s">
        <v>62</v>
      </c>
      <c r="AT92" s="104" t="s">
        <v>63</v>
      </c>
      <c r="AU92" s="104" t="s">
        <v>64</v>
      </c>
      <c r="AV92" s="104" t="s">
        <v>65</v>
      </c>
      <c r="AW92" s="104" t="s">
        <v>66</v>
      </c>
      <c r="AX92" s="104" t="s">
        <v>67</v>
      </c>
      <c r="AY92" s="104" t="s">
        <v>68</v>
      </c>
      <c r="AZ92" s="104" t="s">
        <v>69</v>
      </c>
      <c r="BA92" s="104" t="s">
        <v>70</v>
      </c>
      <c r="BB92" s="104" t="s">
        <v>71</v>
      </c>
      <c r="BC92" s="104" t="s">
        <v>72</v>
      </c>
      <c r="BD92" s="105" t="s">
        <v>73</v>
      </c>
    </row>
    <row r="93" spans="1:90" s="50" customFormat="1" ht="10.9" customHeight="1">
      <c r="B93" s="49"/>
      <c r="AR93" s="49"/>
      <c r="AS93" s="10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218"/>
    </row>
    <row r="94" spans="1:90" s="228" customFormat="1" ht="32.5" customHeight="1">
      <c r="B94" s="229"/>
      <c r="C94" s="107" t="s">
        <v>74</v>
      </c>
      <c r="D94" s="230"/>
      <c r="E94" s="230"/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30"/>
      <c r="Y94" s="230"/>
      <c r="Z94" s="230"/>
      <c r="AA94" s="230"/>
      <c r="AB94" s="230"/>
      <c r="AC94" s="230"/>
      <c r="AD94" s="230"/>
      <c r="AE94" s="230"/>
      <c r="AF94" s="230"/>
      <c r="AG94" s="231">
        <f>ROUND(AG95,2)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233" t="s">
        <v>1</v>
      </c>
      <c r="AR94" s="229"/>
      <c r="AS94" s="234">
        <f>ROUND(AS95,2)</f>
        <v>0</v>
      </c>
      <c r="AT94" s="235">
        <f>ROUND(SUM(AV94:AW94),2)</f>
        <v>0</v>
      </c>
      <c r="AU94" s="236">
        <f>ROUND(AU95,5)</f>
        <v>0</v>
      </c>
      <c r="AV94" s="235">
        <f>ROUND(AZ94*L29,2)</f>
        <v>0</v>
      </c>
      <c r="AW94" s="235">
        <f>ROUND(BA94*L30,2)</f>
        <v>0</v>
      </c>
      <c r="AX94" s="235">
        <f>ROUND(BB94*L29,2)</f>
        <v>0</v>
      </c>
      <c r="AY94" s="235">
        <f>ROUND(BC94*L30,2)</f>
        <v>0</v>
      </c>
      <c r="AZ94" s="235">
        <f>ROUND(AZ95,2)</f>
        <v>0</v>
      </c>
      <c r="BA94" s="235">
        <f>ROUND(BA95,2)</f>
        <v>0</v>
      </c>
      <c r="BB94" s="235">
        <f>ROUND(BB95,2)</f>
        <v>0</v>
      </c>
      <c r="BC94" s="235">
        <f>ROUND(BC95,2)</f>
        <v>0</v>
      </c>
      <c r="BD94" s="237">
        <f>ROUND(BD95,2)</f>
        <v>0</v>
      </c>
      <c r="BS94" s="238" t="s">
        <v>75</v>
      </c>
      <c r="BT94" s="238" t="s">
        <v>76</v>
      </c>
      <c r="BV94" s="238" t="s">
        <v>77</v>
      </c>
      <c r="BW94" s="238" t="s">
        <v>4</v>
      </c>
      <c r="BX94" s="238" t="s">
        <v>78</v>
      </c>
      <c r="CL94" s="238" t="s">
        <v>1</v>
      </c>
    </row>
    <row r="95" spans="1:90" s="251" customFormat="1" ht="24.75" customHeight="1">
      <c r="A95" s="239" t="s">
        <v>79</v>
      </c>
      <c r="B95" s="240"/>
      <c r="C95" s="241"/>
      <c r="D95" s="242" t="s">
        <v>14</v>
      </c>
      <c r="E95" s="242"/>
      <c r="F95" s="242"/>
      <c r="G95" s="242"/>
      <c r="H95" s="242"/>
      <c r="I95" s="243"/>
      <c r="J95" s="242" t="s">
        <v>17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4">
        <f>'3RK15-V - Výměna oken MŠ ...'!J28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246" t="s">
        <v>80</v>
      </c>
      <c r="AR95" s="240"/>
      <c r="AS95" s="247">
        <v>0</v>
      </c>
      <c r="AT95" s="248">
        <f>ROUND(SUM(AV95:AW95),2)</f>
        <v>0</v>
      </c>
      <c r="AU95" s="249">
        <f>'3RK15-V - Výměna oken MŠ ...'!P138</f>
        <v>0</v>
      </c>
      <c r="AV95" s="248">
        <f>'3RK15-V - Výměna oken MŠ ...'!J31</f>
        <v>0</v>
      </c>
      <c r="AW95" s="248">
        <f>'3RK15-V - Výměna oken MŠ ...'!J32</f>
        <v>0</v>
      </c>
      <c r="AX95" s="248">
        <f>'3RK15-V - Výměna oken MŠ ...'!J33</f>
        <v>0</v>
      </c>
      <c r="AY95" s="248">
        <f>'3RK15-V - Výměna oken MŠ ...'!J34</f>
        <v>0</v>
      </c>
      <c r="AZ95" s="248">
        <f>'3RK15-V - Výměna oken MŠ ...'!F31</f>
        <v>0</v>
      </c>
      <c r="BA95" s="248">
        <f>'3RK15-V - Výměna oken MŠ ...'!F32</f>
        <v>0</v>
      </c>
      <c r="BB95" s="248">
        <f>'3RK15-V - Výměna oken MŠ ...'!F33</f>
        <v>0</v>
      </c>
      <c r="BC95" s="248">
        <f>'3RK15-V - Výměna oken MŠ ...'!F34</f>
        <v>0</v>
      </c>
      <c r="BD95" s="250">
        <f>'3RK15-V - Výměna oken MŠ ...'!F35</f>
        <v>0</v>
      </c>
      <c r="BT95" s="252" t="s">
        <v>81</v>
      </c>
      <c r="BU95" s="252" t="s">
        <v>82</v>
      </c>
      <c r="BV95" s="252" t="s">
        <v>77</v>
      </c>
      <c r="BW95" s="252" t="s">
        <v>4</v>
      </c>
      <c r="BX95" s="252" t="s">
        <v>78</v>
      </c>
      <c r="CL95" s="252" t="s">
        <v>1</v>
      </c>
    </row>
    <row r="96" spans="1:90" s="50" customFormat="1" ht="30" customHeight="1">
      <c r="B96" s="49"/>
      <c r="AR96" s="49"/>
    </row>
    <row r="97" spans="2:44" s="50" customFormat="1" ht="7" customHeight="1">
      <c r="B97" s="80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49"/>
    </row>
  </sheetData>
  <sheetProtection algorithmName="SHA-512" hashValue="AM8z3ytnkXJ4mHd67G2t4vwXTWLUH2GS5w4TLKsl6BolZ3rXfhkPZvUcgynUieHPOj22WpaLq013X8hc9S2rFg==" saltValue="SxavMnAGs259LzVXIz0FlQ==" spinCount="100000" sheet="1" selectLockedCells="1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3RK15-V - Výměna oken MŠ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09"/>
  <sheetViews>
    <sheetView showGridLines="0" topLeftCell="A3" workbookViewId="0">
      <selection activeCell="I168" sqref="I168"/>
    </sheetView>
  </sheetViews>
  <sheetFormatPr defaultRowHeight="10"/>
  <cols>
    <col min="1" max="1" width="8.33203125" style="39" customWidth="1"/>
    <col min="2" max="2" width="1.109375" style="39" customWidth="1"/>
    <col min="3" max="3" width="4.109375" style="39" customWidth="1"/>
    <col min="4" max="4" width="4.33203125" style="39" customWidth="1"/>
    <col min="5" max="5" width="17.109375" style="39" customWidth="1"/>
    <col min="6" max="6" width="50.77734375" style="39" customWidth="1"/>
    <col min="7" max="7" width="7.44140625" style="39" customWidth="1"/>
    <col min="8" max="8" width="14" style="39" customWidth="1"/>
    <col min="9" max="9" width="15.77734375" style="39" customWidth="1"/>
    <col min="10" max="10" width="22.33203125" style="39" customWidth="1"/>
    <col min="11" max="11" width="22.33203125" style="39" hidden="1" customWidth="1"/>
    <col min="12" max="12" width="9.33203125" style="39" customWidth="1"/>
    <col min="13" max="13" width="10.77734375" style="39" hidden="1" customWidth="1"/>
    <col min="14" max="14" width="9.33203125" style="39" hidden="1"/>
    <col min="15" max="20" width="14.109375" style="39" hidden="1" customWidth="1"/>
    <col min="21" max="21" width="16.33203125" style="39" hidden="1" customWidth="1"/>
    <col min="22" max="22" width="12.33203125" style="39" customWidth="1"/>
    <col min="23" max="23" width="16.33203125" style="39" customWidth="1"/>
    <col min="24" max="24" width="12.33203125" style="39" customWidth="1"/>
    <col min="25" max="25" width="15" style="39" customWidth="1"/>
    <col min="26" max="26" width="11" style="39" customWidth="1"/>
    <col min="27" max="27" width="15" style="39" customWidth="1"/>
    <col min="28" max="28" width="16.33203125" style="39" customWidth="1"/>
    <col min="29" max="29" width="11" style="39" customWidth="1"/>
    <col min="30" max="30" width="15" style="39" customWidth="1"/>
    <col min="31" max="31" width="16.33203125" style="39" customWidth="1"/>
    <col min="32" max="43" width="8.88671875" style="39"/>
    <col min="44" max="65" width="9.33203125" style="39" hidden="1"/>
    <col min="66" max="16384" width="8.88671875" style="39"/>
  </cols>
  <sheetData>
    <row r="2" spans="2:56" ht="37" customHeight="1">
      <c r="L2" s="40" t="s">
        <v>5</v>
      </c>
      <c r="M2" s="41"/>
      <c r="N2" s="41"/>
      <c r="O2" s="41"/>
      <c r="P2" s="41"/>
      <c r="Q2" s="41"/>
      <c r="R2" s="41"/>
      <c r="S2" s="41"/>
      <c r="T2" s="41"/>
      <c r="U2" s="41"/>
      <c r="V2" s="41"/>
      <c r="AT2" s="42" t="s">
        <v>4</v>
      </c>
      <c r="AZ2" s="43" t="s">
        <v>83</v>
      </c>
      <c r="BA2" s="43" t="s">
        <v>84</v>
      </c>
      <c r="BB2" s="43" t="s">
        <v>1</v>
      </c>
      <c r="BC2" s="43" t="s">
        <v>85</v>
      </c>
      <c r="BD2" s="43" t="s">
        <v>86</v>
      </c>
    </row>
    <row r="3" spans="2:56" ht="7" customHeight="1">
      <c r="B3" s="44"/>
      <c r="C3" s="45"/>
      <c r="D3" s="45"/>
      <c r="E3" s="45"/>
      <c r="F3" s="45"/>
      <c r="G3" s="45"/>
      <c r="H3" s="45"/>
      <c r="I3" s="45"/>
      <c r="J3" s="45"/>
      <c r="K3" s="45"/>
      <c r="L3" s="46"/>
      <c r="AT3" s="42" t="s">
        <v>86</v>
      </c>
      <c r="AZ3" s="43" t="s">
        <v>87</v>
      </c>
      <c r="BA3" s="43" t="s">
        <v>87</v>
      </c>
      <c r="BB3" s="43" t="s">
        <v>1</v>
      </c>
      <c r="BC3" s="43" t="s">
        <v>88</v>
      </c>
      <c r="BD3" s="43" t="s">
        <v>86</v>
      </c>
    </row>
    <row r="4" spans="2:56" ht="25" customHeight="1">
      <c r="B4" s="46"/>
      <c r="D4" s="47" t="s">
        <v>89</v>
      </c>
      <c r="L4" s="46"/>
      <c r="M4" s="48" t="s">
        <v>10</v>
      </c>
      <c r="AT4" s="42" t="s">
        <v>3</v>
      </c>
      <c r="AZ4" s="43" t="s">
        <v>90</v>
      </c>
      <c r="BA4" s="43" t="s">
        <v>91</v>
      </c>
      <c r="BB4" s="43" t="s">
        <v>1</v>
      </c>
      <c r="BC4" s="43" t="s">
        <v>92</v>
      </c>
      <c r="BD4" s="43" t="s">
        <v>86</v>
      </c>
    </row>
    <row r="5" spans="2:56" ht="7" customHeight="1">
      <c r="B5" s="46"/>
      <c r="L5" s="46"/>
      <c r="AZ5" s="43" t="s">
        <v>93</v>
      </c>
      <c r="BA5" s="43" t="s">
        <v>94</v>
      </c>
      <c r="BB5" s="43" t="s">
        <v>1</v>
      </c>
      <c r="BC5" s="43" t="s">
        <v>95</v>
      </c>
      <c r="BD5" s="43" t="s">
        <v>86</v>
      </c>
    </row>
    <row r="6" spans="2:56" s="50" customFormat="1" ht="12" customHeight="1">
      <c r="B6" s="49"/>
      <c r="D6" s="51" t="s">
        <v>16</v>
      </c>
      <c r="L6" s="49"/>
      <c r="AZ6" s="43" t="s">
        <v>96</v>
      </c>
      <c r="BA6" s="43" t="s">
        <v>97</v>
      </c>
      <c r="BB6" s="43" t="s">
        <v>1</v>
      </c>
      <c r="BC6" s="43" t="s">
        <v>98</v>
      </c>
      <c r="BD6" s="43" t="s">
        <v>86</v>
      </c>
    </row>
    <row r="7" spans="2:56" s="50" customFormat="1" ht="16.5" customHeight="1">
      <c r="B7" s="49"/>
      <c r="E7" s="52" t="s">
        <v>17</v>
      </c>
      <c r="F7" s="53"/>
      <c r="G7" s="53"/>
      <c r="H7" s="53"/>
      <c r="L7" s="49"/>
      <c r="AZ7" s="43" t="s">
        <v>99</v>
      </c>
      <c r="BA7" s="43" t="s">
        <v>99</v>
      </c>
      <c r="BB7" s="43" t="s">
        <v>1</v>
      </c>
      <c r="BC7" s="43" t="s">
        <v>100</v>
      </c>
      <c r="BD7" s="43" t="s">
        <v>86</v>
      </c>
    </row>
    <row r="8" spans="2:56" s="50" customFormat="1">
      <c r="B8" s="49"/>
      <c r="L8" s="49"/>
      <c r="AZ8" s="43" t="s">
        <v>101</v>
      </c>
      <c r="BA8" s="43" t="s">
        <v>102</v>
      </c>
      <c r="BB8" s="43" t="s">
        <v>1</v>
      </c>
      <c r="BC8" s="43" t="s">
        <v>103</v>
      </c>
      <c r="BD8" s="43" t="s">
        <v>86</v>
      </c>
    </row>
    <row r="9" spans="2:56" s="50" customFormat="1" ht="12" customHeight="1">
      <c r="B9" s="49"/>
      <c r="D9" s="51" t="s">
        <v>18</v>
      </c>
      <c r="F9" s="54" t="s">
        <v>1</v>
      </c>
      <c r="I9" s="51" t="s">
        <v>19</v>
      </c>
      <c r="J9" s="54" t="s">
        <v>1</v>
      </c>
      <c r="L9" s="49"/>
      <c r="AZ9" s="43" t="s">
        <v>104</v>
      </c>
      <c r="BA9" s="43" t="s">
        <v>105</v>
      </c>
      <c r="BB9" s="43" t="s">
        <v>1</v>
      </c>
      <c r="BC9" s="43" t="s">
        <v>106</v>
      </c>
      <c r="BD9" s="43" t="s">
        <v>86</v>
      </c>
    </row>
    <row r="10" spans="2:56" s="50" customFormat="1" ht="12" customHeight="1">
      <c r="B10" s="49"/>
      <c r="D10" s="51" t="s">
        <v>20</v>
      </c>
      <c r="F10" s="54" t="s">
        <v>21</v>
      </c>
      <c r="I10" s="51" t="s">
        <v>22</v>
      </c>
      <c r="J10" s="55" t="str">
        <f>'Rekapitulace stavby'!AN8</f>
        <v>13. 3. 2023</v>
      </c>
      <c r="L10" s="49"/>
      <c r="AZ10" s="43" t="s">
        <v>107</v>
      </c>
      <c r="BA10" s="43" t="s">
        <v>107</v>
      </c>
      <c r="BB10" s="43" t="s">
        <v>1</v>
      </c>
      <c r="BC10" s="43" t="s">
        <v>108</v>
      </c>
      <c r="BD10" s="43" t="s">
        <v>86</v>
      </c>
    </row>
    <row r="11" spans="2:56" s="50" customFormat="1" ht="10.9" customHeight="1">
      <c r="B11" s="49"/>
      <c r="L11" s="49"/>
      <c r="AZ11" s="43" t="s">
        <v>109</v>
      </c>
      <c r="BA11" s="43" t="s">
        <v>110</v>
      </c>
      <c r="BB11" s="43" t="s">
        <v>1</v>
      </c>
      <c r="BC11" s="43" t="s">
        <v>111</v>
      </c>
      <c r="BD11" s="43" t="s">
        <v>86</v>
      </c>
    </row>
    <row r="12" spans="2:56" s="50" customFormat="1" ht="12" customHeight="1">
      <c r="B12" s="49"/>
      <c r="D12" s="51" t="s">
        <v>24</v>
      </c>
      <c r="I12" s="51" t="s">
        <v>25</v>
      </c>
      <c r="J12" s="54" t="s">
        <v>1</v>
      </c>
      <c r="L12" s="49"/>
      <c r="AZ12" s="43" t="s">
        <v>112</v>
      </c>
      <c r="BA12" s="43" t="s">
        <v>113</v>
      </c>
      <c r="BB12" s="43" t="s">
        <v>1</v>
      </c>
      <c r="BC12" s="43" t="s">
        <v>114</v>
      </c>
      <c r="BD12" s="43" t="s">
        <v>86</v>
      </c>
    </row>
    <row r="13" spans="2:56" s="50" customFormat="1" ht="18" customHeight="1">
      <c r="B13" s="49"/>
      <c r="E13" s="54" t="s">
        <v>26</v>
      </c>
      <c r="I13" s="51" t="s">
        <v>27</v>
      </c>
      <c r="J13" s="54" t="s">
        <v>1</v>
      </c>
      <c r="L13" s="49"/>
      <c r="AZ13" s="43" t="s">
        <v>115</v>
      </c>
      <c r="BA13" s="43" t="s">
        <v>116</v>
      </c>
      <c r="BB13" s="43" t="s">
        <v>1</v>
      </c>
      <c r="BC13" s="43" t="s">
        <v>117</v>
      </c>
      <c r="BD13" s="43" t="s">
        <v>86</v>
      </c>
    </row>
    <row r="14" spans="2:56" s="50" customFormat="1" ht="7" customHeight="1">
      <c r="B14" s="49"/>
      <c r="L14" s="49"/>
      <c r="AZ14" s="43" t="s">
        <v>118</v>
      </c>
      <c r="BA14" s="43" t="s">
        <v>119</v>
      </c>
      <c r="BB14" s="43" t="s">
        <v>1</v>
      </c>
      <c r="BC14" s="43" t="s">
        <v>120</v>
      </c>
      <c r="BD14" s="43" t="s">
        <v>86</v>
      </c>
    </row>
    <row r="15" spans="2:56" s="50" customFormat="1" ht="12" customHeight="1">
      <c r="B15" s="49"/>
      <c r="D15" s="51" t="s">
        <v>28</v>
      </c>
      <c r="I15" s="51" t="s">
        <v>25</v>
      </c>
      <c r="J15" s="11" t="str">
        <f>'Rekapitulace stavby'!AN13</f>
        <v>Vyplň údaj</v>
      </c>
      <c r="L15" s="49"/>
      <c r="AZ15" s="43" t="s">
        <v>121</v>
      </c>
      <c r="BA15" s="43" t="s">
        <v>122</v>
      </c>
      <c r="BB15" s="43" t="s">
        <v>1</v>
      </c>
      <c r="BC15" s="43" t="s">
        <v>123</v>
      </c>
      <c r="BD15" s="43" t="s">
        <v>86</v>
      </c>
    </row>
    <row r="16" spans="2:56" s="50" customFormat="1" ht="18" customHeight="1">
      <c r="B16" s="49"/>
      <c r="E16" s="36" t="str">
        <f>'Rekapitulace stavby'!E14</f>
        <v>Vyplň údaj</v>
      </c>
      <c r="F16" s="38"/>
      <c r="G16" s="38"/>
      <c r="H16" s="38"/>
      <c r="I16" s="51" t="s">
        <v>27</v>
      </c>
      <c r="J16" s="11" t="str">
        <f>'Rekapitulace stavby'!AN14</f>
        <v>Vyplň údaj</v>
      </c>
      <c r="L16" s="49"/>
      <c r="AZ16" s="43" t="s">
        <v>124</v>
      </c>
      <c r="BA16" s="43" t="s">
        <v>125</v>
      </c>
      <c r="BB16" s="43" t="s">
        <v>1</v>
      </c>
      <c r="BC16" s="43" t="s">
        <v>126</v>
      </c>
      <c r="BD16" s="43" t="s">
        <v>86</v>
      </c>
    </row>
    <row r="17" spans="2:56" s="50" customFormat="1" ht="7" customHeight="1">
      <c r="B17" s="49"/>
      <c r="L17" s="49"/>
      <c r="AZ17" s="43" t="s">
        <v>127</v>
      </c>
      <c r="BA17" s="43" t="s">
        <v>128</v>
      </c>
      <c r="BB17" s="43" t="s">
        <v>1</v>
      </c>
      <c r="BC17" s="43" t="s">
        <v>129</v>
      </c>
      <c r="BD17" s="43" t="s">
        <v>86</v>
      </c>
    </row>
    <row r="18" spans="2:56" s="50" customFormat="1" ht="12" customHeight="1">
      <c r="B18" s="49"/>
      <c r="D18" s="51" t="s">
        <v>30</v>
      </c>
      <c r="I18" s="51" t="s">
        <v>25</v>
      </c>
      <c r="J18" s="54" t="s">
        <v>1</v>
      </c>
      <c r="L18" s="49"/>
    </row>
    <row r="19" spans="2:56" s="50" customFormat="1" ht="18" customHeight="1">
      <c r="B19" s="49"/>
      <c r="E19" s="54" t="s">
        <v>31</v>
      </c>
      <c r="I19" s="51" t="s">
        <v>27</v>
      </c>
      <c r="J19" s="54" t="s">
        <v>1</v>
      </c>
      <c r="L19" s="49"/>
    </row>
    <row r="20" spans="2:56" s="50" customFormat="1" ht="7" customHeight="1">
      <c r="B20" s="49"/>
      <c r="L20" s="49"/>
    </row>
    <row r="21" spans="2:56" s="50" customFormat="1" ht="12" customHeight="1">
      <c r="B21" s="49"/>
      <c r="D21" s="51" t="s">
        <v>33</v>
      </c>
      <c r="I21" s="51" t="s">
        <v>25</v>
      </c>
      <c r="J21" s="54" t="s">
        <v>1</v>
      </c>
      <c r="L21" s="49"/>
    </row>
    <row r="22" spans="2:56" s="50" customFormat="1" ht="18" customHeight="1">
      <c r="B22" s="49"/>
      <c r="E22" s="54" t="s">
        <v>34</v>
      </c>
      <c r="I22" s="51" t="s">
        <v>27</v>
      </c>
      <c r="J22" s="54" t="s">
        <v>1</v>
      </c>
      <c r="L22" s="49"/>
    </row>
    <row r="23" spans="2:56" s="50" customFormat="1" ht="7" customHeight="1">
      <c r="B23" s="49"/>
      <c r="L23" s="49"/>
    </row>
    <row r="24" spans="2:56" s="50" customFormat="1" ht="12" customHeight="1">
      <c r="B24" s="49"/>
      <c r="D24" s="51" t="s">
        <v>35</v>
      </c>
      <c r="L24" s="49"/>
    </row>
    <row r="25" spans="2:56" s="58" customFormat="1" ht="16.5" customHeight="1">
      <c r="B25" s="57"/>
      <c r="E25" s="59" t="s">
        <v>998</v>
      </c>
      <c r="F25" s="59"/>
      <c r="G25" s="59"/>
      <c r="H25" s="59"/>
      <c r="L25" s="57"/>
    </row>
    <row r="26" spans="2:56" s="50" customFormat="1" ht="7" customHeight="1">
      <c r="B26" s="49"/>
      <c r="L26" s="49"/>
    </row>
    <row r="27" spans="2:56" s="50" customFormat="1" ht="7" customHeight="1">
      <c r="B27" s="49"/>
      <c r="D27" s="60"/>
      <c r="E27" s="60"/>
      <c r="F27" s="60"/>
      <c r="G27" s="60"/>
      <c r="H27" s="60"/>
      <c r="I27" s="60"/>
      <c r="J27" s="60"/>
      <c r="K27" s="60"/>
      <c r="L27" s="49"/>
    </row>
    <row r="28" spans="2:56" s="50" customFormat="1" ht="25.4" customHeight="1">
      <c r="B28" s="49"/>
      <c r="D28" s="61" t="s">
        <v>36</v>
      </c>
      <c r="J28" s="62">
        <f>ROUND(J138, 2)</f>
        <v>0</v>
      </c>
      <c r="L28" s="49"/>
    </row>
    <row r="29" spans="2:56" s="50" customFormat="1" ht="7" customHeight="1">
      <c r="B29" s="49"/>
      <c r="D29" s="60"/>
      <c r="E29" s="60"/>
      <c r="F29" s="60"/>
      <c r="G29" s="60"/>
      <c r="H29" s="60"/>
      <c r="I29" s="60"/>
      <c r="J29" s="60"/>
      <c r="K29" s="60"/>
      <c r="L29" s="49"/>
    </row>
    <row r="30" spans="2:56" s="50" customFormat="1" ht="14.5" customHeight="1">
      <c r="B30" s="49"/>
      <c r="F30" s="63" t="s">
        <v>38</v>
      </c>
      <c r="I30" s="63" t="s">
        <v>37</v>
      </c>
      <c r="J30" s="63" t="s">
        <v>39</v>
      </c>
      <c r="L30" s="49"/>
    </row>
    <row r="31" spans="2:56" s="50" customFormat="1" ht="14.5" customHeight="1">
      <c r="B31" s="49"/>
      <c r="D31" s="64" t="s">
        <v>40</v>
      </c>
      <c r="E31" s="51" t="s">
        <v>41</v>
      </c>
      <c r="F31" s="65">
        <f>ROUND((SUM(BE138:BE608)),  2)</f>
        <v>0</v>
      </c>
      <c r="I31" s="66">
        <v>0.21</v>
      </c>
      <c r="J31" s="65">
        <f>ROUND(((SUM(BE138:BE608))*I31),  2)</f>
        <v>0</v>
      </c>
      <c r="L31" s="49"/>
    </row>
    <row r="32" spans="2:56" s="50" customFormat="1" ht="14.5" customHeight="1">
      <c r="B32" s="49"/>
      <c r="E32" s="51" t="s">
        <v>42</v>
      </c>
      <c r="F32" s="65">
        <f>ROUND((SUM(BF138:BF608)),  2)</f>
        <v>0</v>
      </c>
      <c r="I32" s="66">
        <v>0.15</v>
      </c>
      <c r="J32" s="65">
        <f>ROUND(((SUM(BF138:BF608))*I32),  2)</f>
        <v>0</v>
      </c>
      <c r="L32" s="49"/>
    </row>
    <row r="33" spans="2:12" s="50" customFormat="1" ht="14.5" hidden="1" customHeight="1">
      <c r="B33" s="49"/>
      <c r="E33" s="51" t="s">
        <v>43</v>
      </c>
      <c r="F33" s="65">
        <f>ROUND((SUM(BG138:BG608)),  2)</f>
        <v>0</v>
      </c>
      <c r="I33" s="66">
        <v>0.21</v>
      </c>
      <c r="J33" s="65">
        <f>0</f>
        <v>0</v>
      </c>
      <c r="L33" s="49"/>
    </row>
    <row r="34" spans="2:12" s="50" customFormat="1" ht="14.5" hidden="1" customHeight="1">
      <c r="B34" s="49"/>
      <c r="E34" s="51" t="s">
        <v>44</v>
      </c>
      <c r="F34" s="65">
        <f>ROUND((SUM(BH138:BH608)),  2)</f>
        <v>0</v>
      </c>
      <c r="I34" s="66">
        <v>0.15</v>
      </c>
      <c r="J34" s="65">
        <f>0</f>
        <v>0</v>
      </c>
      <c r="L34" s="49"/>
    </row>
    <row r="35" spans="2:12" s="50" customFormat="1" ht="14.5" hidden="1" customHeight="1">
      <c r="B35" s="49"/>
      <c r="E35" s="51" t="s">
        <v>45</v>
      </c>
      <c r="F35" s="65">
        <f>ROUND((SUM(BI138:BI608)),  2)</f>
        <v>0</v>
      </c>
      <c r="I35" s="66">
        <v>0</v>
      </c>
      <c r="J35" s="65">
        <f>0</f>
        <v>0</v>
      </c>
      <c r="L35" s="49"/>
    </row>
    <row r="36" spans="2:12" s="50" customFormat="1" ht="7" customHeight="1">
      <c r="B36" s="49"/>
      <c r="L36" s="49"/>
    </row>
    <row r="37" spans="2:12" s="50" customFormat="1" ht="25.4" customHeight="1">
      <c r="B37" s="49"/>
      <c r="C37" s="67"/>
      <c r="D37" s="68" t="s">
        <v>46</v>
      </c>
      <c r="E37" s="69"/>
      <c r="F37" s="69"/>
      <c r="G37" s="70" t="s">
        <v>47</v>
      </c>
      <c r="H37" s="71" t="s">
        <v>48</v>
      </c>
      <c r="I37" s="69"/>
      <c r="J37" s="72">
        <f>SUM(J28:J35)</f>
        <v>0</v>
      </c>
      <c r="K37" s="73"/>
      <c r="L37" s="49"/>
    </row>
    <row r="38" spans="2:12" s="50" customFormat="1" ht="14.5" customHeight="1">
      <c r="B38" s="49"/>
      <c r="L38" s="49"/>
    </row>
    <row r="39" spans="2:12" ht="14.5" customHeight="1">
      <c r="B39" s="46"/>
      <c r="L39" s="46"/>
    </row>
    <row r="40" spans="2:12" ht="14.5" customHeight="1">
      <c r="B40" s="46"/>
      <c r="L40" s="46"/>
    </row>
    <row r="41" spans="2:12" ht="14.5" customHeight="1">
      <c r="B41" s="46"/>
      <c r="L41" s="46"/>
    </row>
    <row r="42" spans="2:12" ht="14.5" customHeight="1">
      <c r="B42" s="46"/>
      <c r="L42" s="46"/>
    </row>
    <row r="43" spans="2:12" ht="14.5" customHeight="1">
      <c r="B43" s="46"/>
      <c r="L43" s="46"/>
    </row>
    <row r="44" spans="2:12" ht="14.5" customHeight="1">
      <c r="B44" s="46"/>
      <c r="L44" s="46"/>
    </row>
    <row r="45" spans="2:12" ht="14.5" customHeight="1">
      <c r="B45" s="46"/>
      <c r="L45" s="46"/>
    </row>
    <row r="46" spans="2:12" ht="14.5" customHeight="1">
      <c r="B46" s="46"/>
      <c r="L46" s="46"/>
    </row>
    <row r="47" spans="2:12" ht="14.5" customHeight="1">
      <c r="B47" s="46"/>
      <c r="L47" s="46"/>
    </row>
    <row r="48" spans="2:12" ht="14.5" customHeight="1">
      <c r="B48" s="46"/>
      <c r="L48" s="46"/>
    </row>
    <row r="49" spans="2:12" ht="14.5" customHeight="1">
      <c r="B49" s="46"/>
      <c r="L49" s="46"/>
    </row>
    <row r="50" spans="2:12" s="50" customFormat="1" ht="14.5" customHeight="1">
      <c r="B50" s="49"/>
      <c r="D50" s="74" t="s">
        <v>49</v>
      </c>
      <c r="E50" s="75"/>
      <c r="F50" s="75"/>
      <c r="G50" s="74" t="s">
        <v>50</v>
      </c>
      <c r="H50" s="75"/>
      <c r="I50" s="75"/>
      <c r="J50" s="75"/>
      <c r="K50" s="75"/>
      <c r="L50" s="49"/>
    </row>
    <row r="51" spans="2:12">
      <c r="B51" s="46"/>
      <c r="L51" s="46"/>
    </row>
    <row r="52" spans="2:12">
      <c r="B52" s="46"/>
      <c r="L52" s="46"/>
    </row>
    <row r="53" spans="2:12">
      <c r="B53" s="46"/>
      <c r="L53" s="46"/>
    </row>
    <row r="54" spans="2:12">
      <c r="B54" s="46"/>
      <c r="L54" s="46"/>
    </row>
    <row r="55" spans="2:12">
      <c r="B55" s="46"/>
      <c r="L55" s="46"/>
    </row>
    <row r="56" spans="2:12">
      <c r="B56" s="46"/>
      <c r="L56" s="46"/>
    </row>
    <row r="57" spans="2:12">
      <c r="B57" s="46"/>
      <c r="L57" s="46"/>
    </row>
    <row r="58" spans="2:12">
      <c r="B58" s="46"/>
      <c r="L58" s="46"/>
    </row>
    <row r="59" spans="2:12">
      <c r="B59" s="46"/>
      <c r="L59" s="46"/>
    </row>
    <row r="60" spans="2:12">
      <c r="B60" s="46"/>
      <c r="L60" s="46"/>
    </row>
    <row r="61" spans="2:12" s="50" customFormat="1" ht="12.5">
      <c r="B61" s="49"/>
      <c r="D61" s="76" t="s">
        <v>51</v>
      </c>
      <c r="E61" s="77"/>
      <c r="F61" s="78" t="s">
        <v>52</v>
      </c>
      <c r="G61" s="76" t="s">
        <v>51</v>
      </c>
      <c r="H61" s="77"/>
      <c r="I61" s="77"/>
      <c r="J61" s="79" t="s">
        <v>52</v>
      </c>
      <c r="K61" s="77"/>
      <c r="L61" s="49"/>
    </row>
    <row r="62" spans="2:12">
      <c r="B62" s="46"/>
      <c r="L62" s="46"/>
    </row>
    <row r="63" spans="2:12">
      <c r="B63" s="46"/>
      <c r="L63" s="46"/>
    </row>
    <row r="64" spans="2:12">
      <c r="B64" s="46"/>
      <c r="L64" s="46"/>
    </row>
    <row r="65" spans="2:12" s="50" customFormat="1" ht="13">
      <c r="B65" s="49"/>
      <c r="D65" s="74" t="s">
        <v>53</v>
      </c>
      <c r="E65" s="75"/>
      <c r="F65" s="75"/>
      <c r="G65" s="74" t="s">
        <v>54</v>
      </c>
      <c r="H65" s="75"/>
      <c r="I65" s="75"/>
      <c r="J65" s="75"/>
      <c r="K65" s="75"/>
      <c r="L65" s="49"/>
    </row>
    <row r="66" spans="2:12">
      <c r="B66" s="46"/>
      <c r="L66" s="46"/>
    </row>
    <row r="67" spans="2:12">
      <c r="B67" s="46"/>
      <c r="L67" s="46"/>
    </row>
    <row r="68" spans="2:12">
      <c r="B68" s="46"/>
      <c r="L68" s="46"/>
    </row>
    <row r="69" spans="2:12">
      <c r="B69" s="46"/>
      <c r="L69" s="46"/>
    </row>
    <row r="70" spans="2:12">
      <c r="B70" s="46"/>
      <c r="L70" s="46"/>
    </row>
    <row r="71" spans="2:12">
      <c r="B71" s="46"/>
      <c r="L71" s="46"/>
    </row>
    <row r="72" spans="2:12">
      <c r="B72" s="46"/>
      <c r="L72" s="46"/>
    </row>
    <row r="73" spans="2:12">
      <c r="B73" s="46"/>
      <c r="L73" s="46"/>
    </row>
    <row r="74" spans="2:12">
      <c r="B74" s="46"/>
      <c r="L74" s="46"/>
    </row>
    <row r="75" spans="2:12">
      <c r="B75" s="46"/>
      <c r="L75" s="46"/>
    </row>
    <row r="76" spans="2:12" s="50" customFormat="1" ht="12.5">
      <c r="B76" s="49"/>
      <c r="D76" s="76" t="s">
        <v>51</v>
      </c>
      <c r="E76" s="77"/>
      <c r="F76" s="78" t="s">
        <v>52</v>
      </c>
      <c r="G76" s="76" t="s">
        <v>51</v>
      </c>
      <c r="H76" s="77"/>
      <c r="I76" s="77"/>
      <c r="J76" s="79" t="s">
        <v>52</v>
      </c>
      <c r="K76" s="77"/>
      <c r="L76" s="49"/>
    </row>
    <row r="77" spans="2:12" s="50" customFormat="1" ht="14.5" customHeight="1"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49"/>
    </row>
    <row r="81" spans="2:47" s="50" customFormat="1" ht="7" customHeight="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49"/>
    </row>
    <row r="82" spans="2:47" s="50" customFormat="1" ht="25" customHeight="1">
      <c r="B82" s="49"/>
      <c r="C82" s="47" t="s">
        <v>130</v>
      </c>
      <c r="L82" s="49"/>
    </row>
    <row r="83" spans="2:47" s="50" customFormat="1" ht="7" customHeight="1">
      <c r="B83" s="49"/>
      <c r="L83" s="49"/>
    </row>
    <row r="84" spans="2:47" s="50" customFormat="1" ht="12" customHeight="1">
      <c r="B84" s="49"/>
      <c r="C84" s="51" t="s">
        <v>16</v>
      </c>
      <c r="L84" s="49"/>
    </row>
    <row r="85" spans="2:47" s="50" customFormat="1" ht="16.5" customHeight="1">
      <c r="B85" s="49"/>
      <c r="E85" s="52" t="str">
        <f>E7</f>
        <v>Výměna oken MŠ Bělohorská na severní a západní fasádě</v>
      </c>
      <c r="F85" s="53"/>
      <c r="G85" s="53"/>
      <c r="H85" s="53"/>
      <c r="L85" s="49"/>
    </row>
    <row r="86" spans="2:47" s="50" customFormat="1" ht="7" customHeight="1">
      <c r="B86" s="49"/>
      <c r="L86" s="49"/>
    </row>
    <row r="87" spans="2:47" s="50" customFormat="1" ht="12" customHeight="1">
      <c r="B87" s="49"/>
      <c r="C87" s="51" t="s">
        <v>20</v>
      </c>
      <c r="F87" s="54" t="str">
        <f>F10</f>
        <v>ZŠ T.G.M Bělohorská</v>
      </c>
      <c r="I87" s="51" t="s">
        <v>22</v>
      </c>
      <c r="J87" s="55" t="str">
        <f>IF(J10="","",J10)</f>
        <v>13. 3. 2023</v>
      </c>
      <c r="L87" s="49"/>
    </row>
    <row r="88" spans="2:47" s="50" customFormat="1" ht="7" customHeight="1">
      <c r="B88" s="49"/>
      <c r="L88" s="49"/>
    </row>
    <row r="89" spans="2:47" s="50" customFormat="1" ht="25.75" customHeight="1">
      <c r="B89" s="49"/>
      <c r="C89" s="51" t="s">
        <v>24</v>
      </c>
      <c r="F89" s="54" t="str">
        <f>E13</f>
        <v>Městská část Praha 6, v zast. Sneo a.s.</v>
      </c>
      <c r="I89" s="51" t="s">
        <v>30</v>
      </c>
      <c r="J89" s="84" t="str">
        <f>E19</f>
        <v>Sibre s.r.o., Ing. Radek Krýza</v>
      </c>
      <c r="L89" s="49"/>
    </row>
    <row r="90" spans="2:47" s="50" customFormat="1" ht="15.25" customHeight="1">
      <c r="B90" s="49"/>
      <c r="C90" s="51" t="s">
        <v>28</v>
      </c>
      <c r="F90" s="54" t="str">
        <f>IF(E16="","",E16)</f>
        <v>Vyplň údaj</v>
      </c>
      <c r="I90" s="51" t="s">
        <v>33</v>
      </c>
      <c r="J90" s="84" t="str">
        <f>E22</f>
        <v>Ing. M. Locihová</v>
      </c>
      <c r="L90" s="49"/>
    </row>
    <row r="91" spans="2:47" s="50" customFormat="1" ht="10.4" customHeight="1">
      <c r="B91" s="49"/>
      <c r="L91" s="49"/>
    </row>
    <row r="92" spans="2:47" s="50" customFormat="1" ht="29.25" customHeight="1">
      <c r="B92" s="49"/>
      <c r="C92" s="85" t="s">
        <v>131</v>
      </c>
      <c r="D92" s="67"/>
      <c r="E92" s="67"/>
      <c r="F92" s="67"/>
      <c r="G92" s="67"/>
      <c r="H92" s="67"/>
      <c r="I92" s="67"/>
      <c r="J92" s="86" t="s">
        <v>132</v>
      </c>
      <c r="K92" s="67"/>
      <c r="L92" s="49"/>
    </row>
    <row r="93" spans="2:47" s="50" customFormat="1" ht="10.4" customHeight="1">
      <c r="B93" s="49"/>
      <c r="L93" s="49"/>
    </row>
    <row r="94" spans="2:47" s="50" customFormat="1" ht="22.9" customHeight="1">
      <c r="B94" s="49"/>
      <c r="C94" s="87" t="s">
        <v>133</v>
      </c>
      <c r="J94" s="62">
        <f>J138</f>
        <v>0</v>
      </c>
      <c r="L94" s="49"/>
      <c r="AU94" s="42" t="s">
        <v>134</v>
      </c>
    </row>
    <row r="95" spans="2:47" s="89" customFormat="1" ht="25" customHeight="1">
      <c r="B95" s="88"/>
      <c r="D95" s="90" t="s">
        <v>135</v>
      </c>
      <c r="E95" s="91"/>
      <c r="F95" s="91"/>
      <c r="G95" s="91"/>
      <c r="H95" s="91"/>
      <c r="I95" s="91"/>
      <c r="J95" s="92">
        <f>J139</f>
        <v>0</v>
      </c>
      <c r="L95" s="88"/>
    </row>
    <row r="96" spans="2:47" s="94" customFormat="1" ht="19.899999999999999" customHeight="1">
      <c r="B96" s="93"/>
      <c r="D96" s="95" t="s">
        <v>136</v>
      </c>
      <c r="E96" s="96"/>
      <c r="F96" s="96"/>
      <c r="G96" s="96"/>
      <c r="H96" s="96"/>
      <c r="I96" s="96"/>
      <c r="J96" s="97">
        <f>J140</f>
        <v>0</v>
      </c>
      <c r="L96" s="93"/>
    </row>
    <row r="97" spans="2:12" s="94" customFormat="1" ht="19.899999999999999" customHeight="1">
      <c r="B97" s="93"/>
      <c r="D97" s="95" t="s">
        <v>137</v>
      </c>
      <c r="E97" s="96"/>
      <c r="F97" s="96"/>
      <c r="G97" s="96"/>
      <c r="H97" s="96"/>
      <c r="I97" s="96"/>
      <c r="J97" s="97">
        <f>J158</f>
        <v>0</v>
      </c>
      <c r="L97" s="93"/>
    </row>
    <row r="98" spans="2:12" s="94" customFormat="1" ht="19.899999999999999" customHeight="1">
      <c r="B98" s="93"/>
      <c r="D98" s="95" t="s">
        <v>138</v>
      </c>
      <c r="E98" s="96"/>
      <c r="F98" s="96"/>
      <c r="G98" s="96"/>
      <c r="H98" s="96"/>
      <c r="I98" s="96"/>
      <c r="J98" s="97">
        <f>J165</f>
        <v>0</v>
      </c>
      <c r="L98" s="93"/>
    </row>
    <row r="99" spans="2:12" s="94" customFormat="1" ht="19.899999999999999" customHeight="1">
      <c r="B99" s="93"/>
      <c r="D99" s="95" t="s">
        <v>139</v>
      </c>
      <c r="E99" s="96"/>
      <c r="F99" s="96"/>
      <c r="G99" s="96"/>
      <c r="H99" s="96"/>
      <c r="I99" s="96"/>
      <c r="J99" s="97">
        <f>J173</f>
        <v>0</v>
      </c>
      <c r="L99" s="93"/>
    </row>
    <row r="100" spans="2:12" s="94" customFormat="1" ht="19.899999999999999" customHeight="1">
      <c r="B100" s="93"/>
      <c r="D100" s="95" t="s">
        <v>140</v>
      </c>
      <c r="E100" s="96"/>
      <c r="F100" s="96"/>
      <c r="G100" s="96"/>
      <c r="H100" s="96"/>
      <c r="I100" s="96"/>
      <c r="J100" s="97">
        <f>J311</f>
        <v>0</v>
      </c>
      <c r="L100" s="93"/>
    </row>
    <row r="101" spans="2:12" s="94" customFormat="1" ht="19.899999999999999" customHeight="1">
      <c r="B101" s="93"/>
      <c r="D101" s="95" t="s">
        <v>141</v>
      </c>
      <c r="E101" s="96"/>
      <c r="F101" s="96"/>
      <c r="G101" s="96"/>
      <c r="H101" s="96"/>
      <c r="I101" s="96"/>
      <c r="J101" s="97">
        <f>J389</f>
        <v>0</v>
      </c>
      <c r="L101" s="93"/>
    </row>
    <row r="102" spans="2:12" s="94" customFormat="1" ht="19.899999999999999" customHeight="1">
      <c r="B102" s="93"/>
      <c r="D102" s="95" t="s">
        <v>142</v>
      </c>
      <c r="E102" s="96"/>
      <c r="F102" s="96"/>
      <c r="G102" s="96"/>
      <c r="H102" s="96"/>
      <c r="I102" s="96"/>
      <c r="J102" s="97">
        <f>J395</f>
        <v>0</v>
      </c>
      <c r="L102" s="93"/>
    </row>
    <row r="103" spans="2:12" s="89" customFormat="1" ht="25" customHeight="1">
      <c r="B103" s="88"/>
      <c r="D103" s="90" t="s">
        <v>143</v>
      </c>
      <c r="E103" s="91"/>
      <c r="F103" s="91"/>
      <c r="G103" s="91"/>
      <c r="H103" s="91"/>
      <c r="I103" s="91"/>
      <c r="J103" s="92">
        <f>J397</f>
        <v>0</v>
      </c>
      <c r="L103" s="88"/>
    </row>
    <row r="104" spans="2:12" s="94" customFormat="1" ht="19.899999999999999" customHeight="1">
      <c r="B104" s="93"/>
      <c r="D104" s="95" t="s">
        <v>144</v>
      </c>
      <c r="E104" s="96"/>
      <c r="F104" s="96"/>
      <c r="G104" s="96"/>
      <c r="H104" s="96"/>
      <c r="I104" s="96"/>
      <c r="J104" s="97">
        <f>J398</f>
        <v>0</v>
      </c>
      <c r="L104" s="93"/>
    </row>
    <row r="105" spans="2:12" s="94" customFormat="1" ht="19.899999999999999" customHeight="1">
      <c r="B105" s="93"/>
      <c r="D105" s="95" t="s">
        <v>145</v>
      </c>
      <c r="E105" s="96"/>
      <c r="F105" s="96"/>
      <c r="G105" s="96"/>
      <c r="H105" s="96"/>
      <c r="I105" s="96"/>
      <c r="J105" s="97">
        <f>J414</f>
        <v>0</v>
      </c>
      <c r="L105" s="93"/>
    </row>
    <row r="106" spans="2:12" s="94" customFormat="1" ht="19.899999999999999" customHeight="1">
      <c r="B106" s="93"/>
      <c r="D106" s="95" t="s">
        <v>146</v>
      </c>
      <c r="E106" s="96"/>
      <c r="F106" s="96"/>
      <c r="G106" s="96"/>
      <c r="H106" s="96"/>
      <c r="I106" s="96"/>
      <c r="J106" s="97">
        <f>J421</f>
        <v>0</v>
      </c>
      <c r="L106" s="93"/>
    </row>
    <row r="107" spans="2:12" s="94" customFormat="1" ht="19.899999999999999" customHeight="1">
      <c r="B107" s="93"/>
      <c r="D107" s="95" t="s">
        <v>147</v>
      </c>
      <c r="E107" s="96"/>
      <c r="F107" s="96"/>
      <c r="G107" s="96"/>
      <c r="H107" s="96"/>
      <c r="I107" s="96"/>
      <c r="J107" s="97">
        <f>J429</f>
        <v>0</v>
      </c>
      <c r="L107" s="93"/>
    </row>
    <row r="108" spans="2:12" s="94" customFormat="1" ht="19.899999999999999" customHeight="1">
      <c r="B108" s="93"/>
      <c r="D108" s="95" t="s">
        <v>148</v>
      </c>
      <c r="E108" s="96"/>
      <c r="F108" s="96"/>
      <c r="G108" s="96"/>
      <c r="H108" s="96"/>
      <c r="I108" s="96"/>
      <c r="J108" s="97">
        <f>J467</f>
        <v>0</v>
      </c>
      <c r="L108" s="93"/>
    </row>
    <row r="109" spans="2:12" s="94" customFormat="1" ht="19.899999999999999" customHeight="1">
      <c r="B109" s="93"/>
      <c r="D109" s="95" t="s">
        <v>149</v>
      </c>
      <c r="E109" s="96"/>
      <c r="F109" s="96"/>
      <c r="G109" s="96"/>
      <c r="H109" s="96"/>
      <c r="I109" s="96"/>
      <c r="J109" s="97">
        <f>J489</f>
        <v>0</v>
      </c>
      <c r="L109" s="93"/>
    </row>
    <row r="110" spans="2:12" s="94" customFormat="1" ht="19.899999999999999" customHeight="1">
      <c r="B110" s="93"/>
      <c r="D110" s="95" t="s">
        <v>150</v>
      </c>
      <c r="E110" s="96"/>
      <c r="F110" s="96"/>
      <c r="G110" s="96"/>
      <c r="H110" s="96"/>
      <c r="I110" s="96"/>
      <c r="J110" s="97">
        <f>J519</f>
        <v>0</v>
      </c>
      <c r="L110" s="93"/>
    </row>
    <row r="111" spans="2:12" s="94" customFormat="1" ht="19.899999999999999" customHeight="1">
      <c r="B111" s="93"/>
      <c r="D111" s="95" t="s">
        <v>151</v>
      </c>
      <c r="E111" s="96"/>
      <c r="F111" s="96"/>
      <c r="G111" s="96"/>
      <c r="H111" s="96"/>
      <c r="I111" s="96"/>
      <c r="J111" s="97">
        <f>J533</f>
        <v>0</v>
      </c>
      <c r="L111" s="93"/>
    </row>
    <row r="112" spans="2:12" s="94" customFormat="1" ht="19.899999999999999" customHeight="1">
      <c r="B112" s="93"/>
      <c r="D112" s="95" t="s">
        <v>152</v>
      </c>
      <c r="E112" s="96"/>
      <c r="F112" s="96"/>
      <c r="G112" s="96"/>
      <c r="H112" s="96"/>
      <c r="I112" s="96"/>
      <c r="J112" s="97">
        <f>J555</f>
        <v>0</v>
      </c>
      <c r="L112" s="93"/>
    </row>
    <row r="113" spans="2:12" s="94" customFormat="1" ht="19.899999999999999" customHeight="1">
      <c r="B113" s="93"/>
      <c r="D113" s="95" t="s">
        <v>153</v>
      </c>
      <c r="E113" s="96"/>
      <c r="F113" s="96"/>
      <c r="G113" s="96"/>
      <c r="H113" s="96"/>
      <c r="I113" s="96"/>
      <c r="J113" s="97">
        <f>J566</f>
        <v>0</v>
      </c>
      <c r="L113" s="93"/>
    </row>
    <row r="114" spans="2:12" s="89" customFormat="1" ht="25" customHeight="1">
      <c r="B114" s="88"/>
      <c r="D114" s="90" t="s">
        <v>154</v>
      </c>
      <c r="E114" s="91"/>
      <c r="F114" s="91"/>
      <c r="G114" s="91"/>
      <c r="H114" s="91"/>
      <c r="I114" s="91"/>
      <c r="J114" s="92">
        <f>J575</f>
        <v>0</v>
      </c>
      <c r="L114" s="88"/>
    </row>
    <row r="115" spans="2:12" s="94" customFormat="1" ht="19.899999999999999" customHeight="1">
      <c r="B115" s="93"/>
      <c r="D115" s="95" t="s">
        <v>155</v>
      </c>
      <c r="E115" s="96"/>
      <c r="F115" s="96"/>
      <c r="G115" s="96"/>
      <c r="H115" s="96"/>
      <c r="I115" s="96"/>
      <c r="J115" s="97">
        <f>J576</f>
        <v>0</v>
      </c>
      <c r="L115" s="93"/>
    </row>
    <row r="116" spans="2:12" s="94" customFormat="1" ht="19.899999999999999" customHeight="1">
      <c r="B116" s="93"/>
      <c r="D116" s="95" t="s">
        <v>156</v>
      </c>
      <c r="E116" s="96"/>
      <c r="F116" s="96"/>
      <c r="G116" s="96"/>
      <c r="H116" s="96"/>
      <c r="I116" s="96"/>
      <c r="J116" s="97">
        <f>J583</f>
        <v>0</v>
      </c>
      <c r="L116" s="93"/>
    </row>
    <row r="117" spans="2:12" s="94" customFormat="1" ht="19.899999999999999" customHeight="1">
      <c r="B117" s="93"/>
      <c r="D117" s="95" t="s">
        <v>157</v>
      </c>
      <c r="E117" s="96"/>
      <c r="F117" s="96"/>
      <c r="G117" s="96"/>
      <c r="H117" s="96"/>
      <c r="I117" s="96"/>
      <c r="J117" s="97">
        <f>J588</f>
        <v>0</v>
      </c>
      <c r="L117" s="93"/>
    </row>
    <row r="118" spans="2:12" s="94" customFormat="1" ht="19.899999999999999" customHeight="1">
      <c r="B118" s="93"/>
      <c r="D118" s="95" t="s">
        <v>158</v>
      </c>
      <c r="E118" s="96"/>
      <c r="F118" s="96"/>
      <c r="G118" s="96"/>
      <c r="H118" s="96"/>
      <c r="I118" s="96"/>
      <c r="J118" s="97">
        <f>J592</f>
        <v>0</v>
      </c>
      <c r="L118" s="93"/>
    </row>
    <row r="119" spans="2:12" s="94" customFormat="1" ht="19.899999999999999" customHeight="1">
      <c r="B119" s="93"/>
      <c r="D119" s="95" t="s">
        <v>159</v>
      </c>
      <c r="E119" s="96"/>
      <c r="F119" s="96"/>
      <c r="G119" s="96"/>
      <c r="H119" s="96"/>
      <c r="I119" s="96"/>
      <c r="J119" s="97">
        <f>J594</f>
        <v>0</v>
      </c>
      <c r="L119" s="93"/>
    </row>
    <row r="120" spans="2:12" s="94" customFormat="1" ht="19.899999999999999" customHeight="1">
      <c r="B120" s="93"/>
      <c r="D120" s="95" t="s">
        <v>160</v>
      </c>
      <c r="E120" s="96"/>
      <c r="F120" s="96"/>
      <c r="G120" s="96"/>
      <c r="H120" s="96"/>
      <c r="I120" s="96"/>
      <c r="J120" s="97">
        <f>J601</f>
        <v>0</v>
      </c>
      <c r="L120" s="93"/>
    </row>
    <row r="121" spans="2:12" s="50" customFormat="1" ht="21.75" customHeight="1">
      <c r="B121" s="49"/>
      <c r="L121" s="49"/>
    </row>
    <row r="122" spans="2:12" s="50" customFormat="1" ht="7" customHeight="1">
      <c r="B122" s="80"/>
      <c r="C122" s="81"/>
      <c r="D122" s="81"/>
      <c r="E122" s="81"/>
      <c r="F122" s="81"/>
      <c r="G122" s="81"/>
      <c r="H122" s="81"/>
      <c r="I122" s="81"/>
      <c r="J122" s="81"/>
      <c r="K122" s="81"/>
      <c r="L122" s="49"/>
    </row>
    <row r="126" spans="2:12" s="50" customFormat="1" ht="7" customHeight="1">
      <c r="B126" s="82"/>
      <c r="C126" s="83"/>
      <c r="D126" s="83"/>
      <c r="E126" s="83"/>
      <c r="F126" s="83"/>
      <c r="G126" s="83"/>
      <c r="H126" s="83"/>
      <c r="I126" s="83"/>
      <c r="J126" s="83"/>
      <c r="K126" s="83"/>
      <c r="L126" s="49"/>
    </row>
    <row r="127" spans="2:12" s="50" customFormat="1" ht="25" customHeight="1">
      <c r="B127" s="49"/>
      <c r="C127" s="47" t="s">
        <v>161</v>
      </c>
      <c r="L127" s="49"/>
    </row>
    <row r="128" spans="2:12" s="50" customFormat="1" ht="7" customHeight="1">
      <c r="B128" s="49"/>
      <c r="L128" s="49"/>
    </row>
    <row r="129" spans="2:65" s="50" customFormat="1" ht="12" customHeight="1">
      <c r="B129" s="49"/>
      <c r="C129" s="51" t="s">
        <v>16</v>
      </c>
      <c r="L129" s="49"/>
    </row>
    <row r="130" spans="2:65" s="50" customFormat="1" ht="16.5" customHeight="1">
      <c r="B130" s="49"/>
      <c r="E130" s="52" t="str">
        <f>E7</f>
        <v>Výměna oken MŠ Bělohorská na severní a západní fasádě</v>
      </c>
      <c r="F130" s="53"/>
      <c r="G130" s="53"/>
      <c r="H130" s="53"/>
      <c r="L130" s="49"/>
    </row>
    <row r="131" spans="2:65" s="50" customFormat="1" ht="7" customHeight="1">
      <c r="B131" s="49"/>
      <c r="L131" s="49"/>
    </row>
    <row r="132" spans="2:65" s="50" customFormat="1" ht="12" customHeight="1">
      <c r="B132" s="49"/>
      <c r="C132" s="51" t="s">
        <v>20</v>
      </c>
      <c r="F132" s="54" t="str">
        <f>F10</f>
        <v>ZŠ T.G.M Bělohorská</v>
      </c>
      <c r="I132" s="51" t="s">
        <v>22</v>
      </c>
      <c r="J132" s="55" t="str">
        <f>IF(J10="","",J10)</f>
        <v>13. 3. 2023</v>
      </c>
      <c r="L132" s="49"/>
    </row>
    <row r="133" spans="2:65" s="50" customFormat="1" ht="7" customHeight="1">
      <c r="B133" s="49"/>
      <c r="L133" s="49"/>
    </row>
    <row r="134" spans="2:65" s="50" customFormat="1" ht="25.75" customHeight="1">
      <c r="B134" s="49"/>
      <c r="C134" s="51" t="s">
        <v>24</v>
      </c>
      <c r="F134" s="54" t="str">
        <f>E13</f>
        <v>Městská část Praha 6, v zast. Sneo a.s.</v>
      </c>
      <c r="I134" s="51" t="s">
        <v>30</v>
      </c>
      <c r="J134" s="84" t="str">
        <f>E19</f>
        <v>Sibre s.r.o., Ing. Radek Krýza</v>
      </c>
      <c r="L134" s="49"/>
    </row>
    <row r="135" spans="2:65" s="50" customFormat="1" ht="15.25" customHeight="1">
      <c r="B135" s="49"/>
      <c r="C135" s="51" t="s">
        <v>28</v>
      </c>
      <c r="F135" s="54" t="str">
        <f>IF(E16="","",E16)</f>
        <v>Vyplň údaj</v>
      </c>
      <c r="I135" s="51" t="s">
        <v>33</v>
      </c>
      <c r="J135" s="84" t="str">
        <f>E22</f>
        <v>Ing. M. Locihová</v>
      </c>
      <c r="L135" s="49"/>
    </row>
    <row r="136" spans="2:65" s="50" customFormat="1" ht="10.4" customHeight="1">
      <c r="B136" s="49"/>
      <c r="L136" s="49"/>
    </row>
    <row r="137" spans="2:65" s="106" customFormat="1" ht="29.25" customHeight="1">
      <c r="B137" s="98"/>
      <c r="C137" s="99" t="s">
        <v>162</v>
      </c>
      <c r="D137" s="100" t="s">
        <v>61</v>
      </c>
      <c r="E137" s="100" t="s">
        <v>57</v>
      </c>
      <c r="F137" s="100" t="s">
        <v>58</v>
      </c>
      <c r="G137" s="100" t="s">
        <v>163</v>
      </c>
      <c r="H137" s="100" t="s">
        <v>164</v>
      </c>
      <c r="I137" s="100" t="s">
        <v>165</v>
      </c>
      <c r="J137" s="101" t="s">
        <v>132</v>
      </c>
      <c r="K137" s="102" t="s">
        <v>166</v>
      </c>
      <c r="L137" s="98"/>
      <c r="M137" s="103" t="s">
        <v>1</v>
      </c>
      <c r="N137" s="104" t="s">
        <v>40</v>
      </c>
      <c r="O137" s="104" t="s">
        <v>167</v>
      </c>
      <c r="P137" s="104" t="s">
        <v>168</v>
      </c>
      <c r="Q137" s="104" t="s">
        <v>169</v>
      </c>
      <c r="R137" s="104" t="s">
        <v>170</v>
      </c>
      <c r="S137" s="104" t="s">
        <v>171</v>
      </c>
      <c r="T137" s="105" t="s">
        <v>172</v>
      </c>
    </row>
    <row r="138" spans="2:65" s="50" customFormat="1" ht="22.9" customHeight="1">
      <c r="B138" s="49"/>
      <c r="C138" s="107" t="s">
        <v>173</v>
      </c>
      <c r="J138" s="108">
        <f>BK138</f>
        <v>0</v>
      </c>
      <c r="L138" s="49"/>
      <c r="M138" s="109"/>
      <c r="N138" s="60"/>
      <c r="O138" s="60"/>
      <c r="P138" s="110">
        <f>P139+P397+P575</f>
        <v>0</v>
      </c>
      <c r="Q138" s="60"/>
      <c r="R138" s="110">
        <f>R139+R397+R575</f>
        <v>13.632972339999998</v>
      </c>
      <c r="S138" s="60"/>
      <c r="T138" s="111">
        <f>T139+T397+T575</f>
        <v>9.6587850300000007</v>
      </c>
      <c r="AT138" s="42" t="s">
        <v>75</v>
      </c>
      <c r="AU138" s="42" t="s">
        <v>134</v>
      </c>
      <c r="BK138" s="112">
        <f>BK139+BK397+BK575</f>
        <v>0</v>
      </c>
    </row>
    <row r="139" spans="2:65" s="114" customFormat="1" ht="25.9" customHeight="1">
      <c r="B139" s="113"/>
      <c r="D139" s="115" t="s">
        <v>75</v>
      </c>
      <c r="E139" s="116" t="s">
        <v>174</v>
      </c>
      <c r="F139" s="116" t="s">
        <v>175</v>
      </c>
      <c r="J139" s="117">
        <f>BK139</f>
        <v>0</v>
      </c>
      <c r="L139" s="113"/>
      <c r="M139" s="118"/>
      <c r="P139" s="119">
        <f>P140+P158+P165+P173+P311+P389+P395</f>
        <v>0</v>
      </c>
      <c r="R139" s="119">
        <f>R140+R158+R165+R173+R311+R389+R395</f>
        <v>12.233699189999999</v>
      </c>
      <c r="T139" s="120">
        <f>T140+T158+T165+T173+T311+T389+T395</f>
        <v>8.7331230000000009</v>
      </c>
      <c r="AR139" s="115" t="s">
        <v>81</v>
      </c>
      <c r="AT139" s="121" t="s">
        <v>75</v>
      </c>
      <c r="AU139" s="121" t="s">
        <v>76</v>
      </c>
      <c r="AY139" s="115" t="s">
        <v>176</v>
      </c>
      <c r="BK139" s="122">
        <f>BK140+BK158+BK165+BK173+BK311+BK389+BK395</f>
        <v>0</v>
      </c>
    </row>
    <row r="140" spans="2:65" s="114" customFormat="1" ht="22.9" customHeight="1">
      <c r="B140" s="113"/>
      <c r="D140" s="115" t="s">
        <v>75</v>
      </c>
      <c r="E140" s="123" t="s">
        <v>81</v>
      </c>
      <c r="F140" s="123" t="s">
        <v>177</v>
      </c>
      <c r="J140" s="124">
        <f>BK140</f>
        <v>0</v>
      </c>
      <c r="L140" s="113"/>
      <c r="M140" s="118"/>
      <c r="P140" s="119">
        <f>SUM(P141:P157)</f>
        <v>0</v>
      </c>
      <c r="R140" s="119">
        <f>SUM(R141:R157)</f>
        <v>0</v>
      </c>
      <c r="T140" s="120">
        <f>SUM(T141:T157)</f>
        <v>3.2758000000000003</v>
      </c>
      <c r="AR140" s="115" t="s">
        <v>81</v>
      </c>
      <c r="AT140" s="121" t="s">
        <v>75</v>
      </c>
      <c r="AU140" s="121" t="s">
        <v>81</v>
      </c>
      <c r="AY140" s="115" t="s">
        <v>176</v>
      </c>
      <c r="BK140" s="122">
        <f>SUM(BK141:BK157)</f>
        <v>0</v>
      </c>
    </row>
    <row r="141" spans="2:65" s="50" customFormat="1" ht="24.25" customHeight="1">
      <c r="B141" s="49"/>
      <c r="C141" s="125" t="s">
        <v>81</v>
      </c>
      <c r="D141" s="125" t="s">
        <v>178</v>
      </c>
      <c r="E141" s="126" t="s">
        <v>179</v>
      </c>
      <c r="F141" s="127" t="s">
        <v>180</v>
      </c>
      <c r="G141" s="128" t="s">
        <v>181</v>
      </c>
      <c r="H141" s="129">
        <v>5.9560000000000004</v>
      </c>
      <c r="I141" s="21"/>
      <c r="J141" s="130">
        <f>ROUND(I141*H141,2)</f>
        <v>0</v>
      </c>
      <c r="K141" s="131"/>
      <c r="L141" s="49"/>
      <c r="M141" s="132" t="s">
        <v>1</v>
      </c>
      <c r="N141" s="133" t="s">
        <v>41</v>
      </c>
      <c r="P141" s="134">
        <f>O141*H141</f>
        <v>0</v>
      </c>
      <c r="Q141" s="134">
        <v>0</v>
      </c>
      <c r="R141" s="134">
        <f>Q141*H141</f>
        <v>0</v>
      </c>
      <c r="S141" s="134">
        <v>0.26</v>
      </c>
      <c r="T141" s="135">
        <f>S141*H141</f>
        <v>1.5485600000000002</v>
      </c>
      <c r="AR141" s="136" t="s">
        <v>182</v>
      </c>
      <c r="AT141" s="136" t="s">
        <v>178</v>
      </c>
      <c r="AU141" s="136" t="s">
        <v>86</v>
      </c>
      <c r="AY141" s="42" t="s">
        <v>176</v>
      </c>
      <c r="BE141" s="137">
        <f>IF(N141="základní",J141,0)</f>
        <v>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42" t="s">
        <v>81</v>
      </c>
      <c r="BK141" s="137">
        <f>ROUND(I141*H141,2)</f>
        <v>0</v>
      </c>
      <c r="BL141" s="42" t="s">
        <v>182</v>
      </c>
      <c r="BM141" s="136" t="s">
        <v>183</v>
      </c>
    </row>
    <row r="142" spans="2:65" s="139" customFormat="1">
      <c r="B142" s="138"/>
      <c r="D142" s="140" t="s">
        <v>184</v>
      </c>
      <c r="E142" s="141" t="s">
        <v>1</v>
      </c>
      <c r="F142" s="142" t="s">
        <v>185</v>
      </c>
      <c r="H142" s="143">
        <v>2.1</v>
      </c>
      <c r="L142" s="138"/>
      <c r="M142" s="144"/>
      <c r="T142" s="145"/>
      <c r="AT142" s="141" t="s">
        <v>184</v>
      </c>
      <c r="AU142" s="141" t="s">
        <v>86</v>
      </c>
      <c r="AV142" s="139" t="s">
        <v>86</v>
      </c>
      <c r="AW142" s="139" t="s">
        <v>32</v>
      </c>
      <c r="AX142" s="139" t="s">
        <v>76</v>
      </c>
      <c r="AY142" s="141" t="s">
        <v>176</v>
      </c>
    </row>
    <row r="143" spans="2:65" s="139" customFormat="1">
      <c r="B143" s="138"/>
      <c r="D143" s="140" t="s">
        <v>184</v>
      </c>
      <c r="E143" s="141" t="s">
        <v>1</v>
      </c>
      <c r="F143" s="142" t="s">
        <v>186</v>
      </c>
      <c r="H143" s="143">
        <v>2.0099999999999998</v>
      </c>
      <c r="L143" s="138"/>
      <c r="M143" s="144"/>
      <c r="T143" s="145"/>
      <c r="AT143" s="141" t="s">
        <v>184</v>
      </c>
      <c r="AU143" s="141" t="s">
        <v>86</v>
      </c>
      <c r="AV143" s="139" t="s">
        <v>86</v>
      </c>
      <c r="AW143" s="139" t="s">
        <v>32</v>
      </c>
      <c r="AX143" s="139" t="s">
        <v>76</v>
      </c>
      <c r="AY143" s="141" t="s">
        <v>176</v>
      </c>
    </row>
    <row r="144" spans="2:65" s="139" customFormat="1">
      <c r="B144" s="138"/>
      <c r="D144" s="140" t="s">
        <v>184</v>
      </c>
      <c r="E144" s="141" t="s">
        <v>1</v>
      </c>
      <c r="F144" s="142" t="s">
        <v>187</v>
      </c>
      <c r="H144" s="143">
        <v>1.8460000000000001</v>
      </c>
      <c r="L144" s="138"/>
      <c r="M144" s="144"/>
      <c r="T144" s="145"/>
      <c r="AT144" s="141" t="s">
        <v>184</v>
      </c>
      <c r="AU144" s="141" t="s">
        <v>86</v>
      </c>
      <c r="AV144" s="139" t="s">
        <v>86</v>
      </c>
      <c r="AW144" s="139" t="s">
        <v>32</v>
      </c>
      <c r="AX144" s="139" t="s">
        <v>76</v>
      </c>
      <c r="AY144" s="141" t="s">
        <v>176</v>
      </c>
    </row>
    <row r="145" spans="2:65" s="147" customFormat="1">
      <c r="B145" s="146"/>
      <c r="D145" s="140" t="s">
        <v>184</v>
      </c>
      <c r="E145" s="148" t="s">
        <v>83</v>
      </c>
      <c r="F145" s="149" t="s">
        <v>188</v>
      </c>
      <c r="H145" s="150">
        <v>5.9560000000000004</v>
      </c>
      <c r="L145" s="146"/>
      <c r="M145" s="151"/>
      <c r="T145" s="152"/>
      <c r="AT145" s="148" t="s">
        <v>184</v>
      </c>
      <c r="AU145" s="148" t="s">
        <v>86</v>
      </c>
      <c r="AV145" s="147" t="s">
        <v>182</v>
      </c>
      <c r="AW145" s="147" t="s">
        <v>32</v>
      </c>
      <c r="AX145" s="147" t="s">
        <v>81</v>
      </c>
      <c r="AY145" s="148" t="s">
        <v>176</v>
      </c>
    </row>
    <row r="146" spans="2:65" s="50" customFormat="1" ht="24.25" customHeight="1">
      <c r="B146" s="49"/>
      <c r="C146" s="125" t="s">
        <v>86</v>
      </c>
      <c r="D146" s="125" t="s">
        <v>178</v>
      </c>
      <c r="E146" s="126" t="s">
        <v>189</v>
      </c>
      <c r="F146" s="127" t="s">
        <v>190</v>
      </c>
      <c r="G146" s="128" t="s">
        <v>181</v>
      </c>
      <c r="H146" s="129">
        <v>5.9560000000000004</v>
      </c>
      <c r="I146" s="21"/>
      <c r="J146" s="130">
        <f>ROUND(I146*H146,2)</f>
        <v>0</v>
      </c>
      <c r="K146" s="131"/>
      <c r="L146" s="49"/>
      <c r="M146" s="132" t="s">
        <v>1</v>
      </c>
      <c r="N146" s="133" t="s">
        <v>41</v>
      </c>
      <c r="P146" s="134">
        <f>O146*H146</f>
        <v>0</v>
      </c>
      <c r="Q146" s="134">
        <v>0</v>
      </c>
      <c r="R146" s="134">
        <f>Q146*H146</f>
        <v>0</v>
      </c>
      <c r="S146" s="134">
        <v>0.28999999999999998</v>
      </c>
      <c r="T146" s="135">
        <f>S146*H146</f>
        <v>1.7272400000000001</v>
      </c>
      <c r="AR146" s="136" t="s">
        <v>182</v>
      </c>
      <c r="AT146" s="136" t="s">
        <v>178</v>
      </c>
      <c r="AU146" s="136" t="s">
        <v>86</v>
      </c>
      <c r="AY146" s="42" t="s">
        <v>176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42" t="s">
        <v>81</v>
      </c>
      <c r="BK146" s="137">
        <f>ROUND(I146*H146,2)</f>
        <v>0</v>
      </c>
      <c r="BL146" s="42" t="s">
        <v>182</v>
      </c>
      <c r="BM146" s="136" t="s">
        <v>191</v>
      </c>
    </row>
    <row r="147" spans="2:65" s="139" customFormat="1">
      <c r="B147" s="138"/>
      <c r="D147" s="140" t="s">
        <v>184</v>
      </c>
      <c r="E147" s="141" t="s">
        <v>1</v>
      </c>
      <c r="F147" s="142" t="s">
        <v>83</v>
      </c>
      <c r="H147" s="143">
        <v>5.9560000000000004</v>
      </c>
      <c r="L147" s="138"/>
      <c r="M147" s="144"/>
      <c r="T147" s="145"/>
      <c r="AT147" s="141" t="s">
        <v>184</v>
      </c>
      <c r="AU147" s="141" t="s">
        <v>86</v>
      </c>
      <c r="AV147" s="139" t="s">
        <v>86</v>
      </c>
      <c r="AW147" s="139" t="s">
        <v>32</v>
      </c>
      <c r="AX147" s="139" t="s">
        <v>81</v>
      </c>
      <c r="AY147" s="141" t="s">
        <v>176</v>
      </c>
    </row>
    <row r="148" spans="2:65" s="50" customFormat="1" ht="37.9" customHeight="1">
      <c r="B148" s="49"/>
      <c r="C148" s="125" t="s">
        <v>192</v>
      </c>
      <c r="D148" s="125" t="s">
        <v>178</v>
      </c>
      <c r="E148" s="126" t="s">
        <v>193</v>
      </c>
      <c r="F148" s="127" t="s">
        <v>194</v>
      </c>
      <c r="G148" s="128" t="s">
        <v>195</v>
      </c>
      <c r="H148" s="129">
        <v>0.93</v>
      </c>
      <c r="I148" s="21"/>
      <c r="J148" s="130">
        <f>ROUND(I148*H148,2)</f>
        <v>0</v>
      </c>
      <c r="K148" s="131"/>
      <c r="L148" s="49"/>
      <c r="M148" s="132" t="s">
        <v>1</v>
      </c>
      <c r="N148" s="133" t="s">
        <v>41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5">
        <f>S148*H148</f>
        <v>0</v>
      </c>
      <c r="AR148" s="136" t="s">
        <v>182</v>
      </c>
      <c r="AT148" s="136" t="s">
        <v>178</v>
      </c>
      <c r="AU148" s="136" t="s">
        <v>86</v>
      </c>
      <c r="AY148" s="42" t="s">
        <v>176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42" t="s">
        <v>81</v>
      </c>
      <c r="BK148" s="137">
        <f>ROUND(I148*H148,2)</f>
        <v>0</v>
      </c>
      <c r="BL148" s="42" t="s">
        <v>182</v>
      </c>
      <c r="BM148" s="136" t="s">
        <v>196</v>
      </c>
    </row>
    <row r="149" spans="2:65" s="139" customFormat="1">
      <c r="B149" s="138"/>
      <c r="D149" s="140" t="s">
        <v>184</v>
      </c>
      <c r="E149" s="141" t="s">
        <v>1</v>
      </c>
      <c r="F149" s="142" t="s">
        <v>87</v>
      </c>
      <c r="H149" s="143">
        <v>0.93</v>
      </c>
      <c r="L149" s="138"/>
      <c r="M149" s="144"/>
      <c r="T149" s="145"/>
      <c r="AT149" s="141" t="s">
        <v>184</v>
      </c>
      <c r="AU149" s="141" t="s">
        <v>86</v>
      </c>
      <c r="AV149" s="139" t="s">
        <v>86</v>
      </c>
      <c r="AW149" s="139" t="s">
        <v>32</v>
      </c>
      <c r="AX149" s="139" t="s">
        <v>81</v>
      </c>
      <c r="AY149" s="141" t="s">
        <v>176</v>
      </c>
    </row>
    <row r="150" spans="2:65" s="50" customFormat="1" ht="37.9" customHeight="1">
      <c r="B150" s="49"/>
      <c r="C150" s="125" t="s">
        <v>182</v>
      </c>
      <c r="D150" s="125" t="s">
        <v>178</v>
      </c>
      <c r="E150" s="126" t="s">
        <v>197</v>
      </c>
      <c r="F150" s="127" t="s">
        <v>198</v>
      </c>
      <c r="G150" s="128" t="s">
        <v>195</v>
      </c>
      <c r="H150" s="129">
        <v>0.93</v>
      </c>
      <c r="I150" s="21"/>
      <c r="J150" s="130">
        <f>ROUND(I150*H150,2)</f>
        <v>0</v>
      </c>
      <c r="K150" s="131"/>
      <c r="L150" s="49"/>
      <c r="M150" s="132" t="s">
        <v>1</v>
      </c>
      <c r="N150" s="133" t="s">
        <v>41</v>
      </c>
      <c r="P150" s="134">
        <f>O150*H150</f>
        <v>0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182</v>
      </c>
      <c r="AT150" s="136" t="s">
        <v>178</v>
      </c>
      <c r="AU150" s="136" t="s">
        <v>86</v>
      </c>
      <c r="AY150" s="42" t="s">
        <v>176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42" t="s">
        <v>81</v>
      </c>
      <c r="BK150" s="137">
        <f>ROUND(I150*H150,2)</f>
        <v>0</v>
      </c>
      <c r="BL150" s="42" t="s">
        <v>182</v>
      </c>
      <c r="BM150" s="136" t="s">
        <v>199</v>
      </c>
    </row>
    <row r="151" spans="2:65" s="139" customFormat="1">
      <c r="B151" s="138"/>
      <c r="D151" s="140" t="s">
        <v>184</v>
      </c>
      <c r="E151" s="141" t="s">
        <v>87</v>
      </c>
      <c r="F151" s="142" t="s">
        <v>88</v>
      </c>
      <c r="H151" s="143">
        <v>0.93</v>
      </c>
      <c r="L151" s="138"/>
      <c r="M151" s="144"/>
      <c r="T151" s="145"/>
      <c r="AT151" s="141" t="s">
        <v>184</v>
      </c>
      <c r="AU151" s="141" t="s">
        <v>86</v>
      </c>
      <c r="AV151" s="139" t="s">
        <v>86</v>
      </c>
      <c r="AW151" s="139" t="s">
        <v>32</v>
      </c>
      <c r="AX151" s="139" t="s">
        <v>81</v>
      </c>
      <c r="AY151" s="141" t="s">
        <v>176</v>
      </c>
    </row>
    <row r="152" spans="2:65" s="50" customFormat="1" ht="24.25" customHeight="1">
      <c r="B152" s="49"/>
      <c r="C152" s="125" t="s">
        <v>200</v>
      </c>
      <c r="D152" s="125" t="s">
        <v>178</v>
      </c>
      <c r="E152" s="126" t="s">
        <v>201</v>
      </c>
      <c r="F152" s="127" t="s">
        <v>202</v>
      </c>
      <c r="G152" s="128" t="s">
        <v>195</v>
      </c>
      <c r="H152" s="129">
        <v>0.93</v>
      </c>
      <c r="I152" s="21"/>
      <c r="J152" s="130">
        <f>ROUND(I152*H152,2)</f>
        <v>0</v>
      </c>
      <c r="K152" s="131"/>
      <c r="L152" s="49"/>
      <c r="M152" s="132" t="s">
        <v>1</v>
      </c>
      <c r="N152" s="133" t="s">
        <v>41</v>
      </c>
      <c r="P152" s="134">
        <f>O152*H152</f>
        <v>0</v>
      </c>
      <c r="Q152" s="134">
        <v>0</v>
      </c>
      <c r="R152" s="134">
        <f>Q152*H152</f>
        <v>0</v>
      </c>
      <c r="S152" s="134">
        <v>0</v>
      </c>
      <c r="T152" s="135">
        <f>S152*H152</f>
        <v>0</v>
      </c>
      <c r="AR152" s="136" t="s">
        <v>182</v>
      </c>
      <c r="AT152" s="136" t="s">
        <v>178</v>
      </c>
      <c r="AU152" s="136" t="s">
        <v>86</v>
      </c>
      <c r="AY152" s="42" t="s">
        <v>176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42" t="s">
        <v>81</v>
      </c>
      <c r="BK152" s="137">
        <f>ROUND(I152*H152,2)</f>
        <v>0</v>
      </c>
      <c r="BL152" s="42" t="s">
        <v>182</v>
      </c>
      <c r="BM152" s="136" t="s">
        <v>203</v>
      </c>
    </row>
    <row r="153" spans="2:65" s="139" customFormat="1">
      <c r="B153" s="138"/>
      <c r="D153" s="140" t="s">
        <v>184</v>
      </c>
      <c r="E153" s="141" t="s">
        <v>1</v>
      </c>
      <c r="F153" s="142" t="s">
        <v>87</v>
      </c>
      <c r="H153" s="143">
        <v>0.93</v>
      </c>
      <c r="L153" s="138"/>
      <c r="M153" s="144"/>
      <c r="T153" s="145"/>
      <c r="AT153" s="141" t="s">
        <v>184</v>
      </c>
      <c r="AU153" s="141" t="s">
        <v>86</v>
      </c>
      <c r="AV153" s="139" t="s">
        <v>86</v>
      </c>
      <c r="AW153" s="139" t="s">
        <v>32</v>
      </c>
      <c r="AX153" s="139" t="s">
        <v>81</v>
      </c>
      <c r="AY153" s="141" t="s">
        <v>176</v>
      </c>
    </row>
    <row r="154" spans="2:65" s="50" customFormat="1" ht="33" customHeight="1">
      <c r="B154" s="49"/>
      <c r="C154" s="125" t="s">
        <v>204</v>
      </c>
      <c r="D154" s="125" t="s">
        <v>178</v>
      </c>
      <c r="E154" s="126" t="s">
        <v>205</v>
      </c>
      <c r="F154" s="127" t="s">
        <v>206</v>
      </c>
      <c r="G154" s="128" t="s">
        <v>207</v>
      </c>
      <c r="H154" s="129">
        <v>1.7270000000000001</v>
      </c>
      <c r="I154" s="21"/>
      <c r="J154" s="130">
        <f>ROUND(I154*H154,2)</f>
        <v>0</v>
      </c>
      <c r="K154" s="131"/>
      <c r="L154" s="49"/>
      <c r="M154" s="132" t="s">
        <v>1</v>
      </c>
      <c r="N154" s="133" t="s">
        <v>41</v>
      </c>
      <c r="P154" s="134">
        <f>O154*H154</f>
        <v>0</v>
      </c>
      <c r="Q154" s="134">
        <v>0</v>
      </c>
      <c r="R154" s="134">
        <f>Q154*H154</f>
        <v>0</v>
      </c>
      <c r="S154" s="134">
        <v>0</v>
      </c>
      <c r="T154" s="135">
        <f>S154*H154</f>
        <v>0</v>
      </c>
      <c r="AR154" s="136" t="s">
        <v>182</v>
      </c>
      <c r="AT154" s="136" t="s">
        <v>178</v>
      </c>
      <c r="AU154" s="136" t="s">
        <v>86</v>
      </c>
      <c r="AY154" s="42" t="s">
        <v>176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42" t="s">
        <v>81</v>
      </c>
      <c r="BK154" s="137">
        <f>ROUND(I154*H154,2)</f>
        <v>0</v>
      </c>
      <c r="BL154" s="42" t="s">
        <v>182</v>
      </c>
      <c r="BM154" s="136" t="s">
        <v>208</v>
      </c>
    </row>
    <row r="155" spans="2:65" s="139" customFormat="1">
      <c r="B155" s="138"/>
      <c r="D155" s="140" t="s">
        <v>184</v>
      </c>
      <c r="E155" s="141" t="s">
        <v>1</v>
      </c>
      <c r="F155" s="142" t="s">
        <v>209</v>
      </c>
      <c r="H155" s="143">
        <v>1.7270000000000001</v>
      </c>
      <c r="L155" s="138"/>
      <c r="M155" s="144"/>
      <c r="T155" s="145"/>
      <c r="AT155" s="141" t="s">
        <v>184</v>
      </c>
      <c r="AU155" s="141" t="s">
        <v>86</v>
      </c>
      <c r="AV155" s="139" t="s">
        <v>86</v>
      </c>
      <c r="AW155" s="139" t="s">
        <v>32</v>
      </c>
      <c r="AX155" s="139" t="s">
        <v>81</v>
      </c>
      <c r="AY155" s="141" t="s">
        <v>176</v>
      </c>
    </row>
    <row r="156" spans="2:65" s="50" customFormat="1" ht="16.5" customHeight="1">
      <c r="B156" s="49"/>
      <c r="C156" s="125" t="s">
        <v>210</v>
      </c>
      <c r="D156" s="125" t="s">
        <v>178</v>
      </c>
      <c r="E156" s="126" t="s">
        <v>211</v>
      </c>
      <c r="F156" s="127" t="s">
        <v>212</v>
      </c>
      <c r="G156" s="128" t="s">
        <v>195</v>
      </c>
      <c r="H156" s="129">
        <v>0.93</v>
      </c>
      <c r="I156" s="21"/>
      <c r="J156" s="130">
        <f>ROUND(I156*H156,2)</f>
        <v>0</v>
      </c>
      <c r="K156" s="131"/>
      <c r="L156" s="49"/>
      <c r="M156" s="132" t="s">
        <v>1</v>
      </c>
      <c r="N156" s="133" t="s">
        <v>41</v>
      </c>
      <c r="P156" s="134">
        <f>O156*H156</f>
        <v>0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AR156" s="136" t="s">
        <v>182</v>
      </c>
      <c r="AT156" s="136" t="s">
        <v>178</v>
      </c>
      <c r="AU156" s="136" t="s">
        <v>86</v>
      </c>
      <c r="AY156" s="42" t="s">
        <v>176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42" t="s">
        <v>81</v>
      </c>
      <c r="BK156" s="137">
        <f>ROUND(I156*H156,2)</f>
        <v>0</v>
      </c>
      <c r="BL156" s="42" t="s">
        <v>182</v>
      </c>
      <c r="BM156" s="136" t="s">
        <v>213</v>
      </c>
    </row>
    <row r="157" spans="2:65" s="139" customFormat="1">
      <c r="B157" s="138"/>
      <c r="D157" s="140" t="s">
        <v>184</v>
      </c>
      <c r="E157" s="141" t="s">
        <v>1</v>
      </c>
      <c r="F157" s="142" t="s">
        <v>87</v>
      </c>
      <c r="H157" s="143">
        <v>0.93</v>
      </c>
      <c r="L157" s="138"/>
      <c r="M157" s="144"/>
      <c r="T157" s="145"/>
      <c r="AT157" s="141" t="s">
        <v>184</v>
      </c>
      <c r="AU157" s="141" t="s">
        <v>86</v>
      </c>
      <c r="AV157" s="139" t="s">
        <v>86</v>
      </c>
      <c r="AW157" s="139" t="s">
        <v>32</v>
      </c>
      <c r="AX157" s="139" t="s">
        <v>81</v>
      </c>
      <c r="AY157" s="141" t="s">
        <v>176</v>
      </c>
    </row>
    <row r="158" spans="2:65" s="114" customFormat="1" ht="22.9" customHeight="1">
      <c r="B158" s="113"/>
      <c r="D158" s="115" t="s">
        <v>75</v>
      </c>
      <c r="E158" s="123" t="s">
        <v>86</v>
      </c>
      <c r="F158" s="123" t="s">
        <v>214</v>
      </c>
      <c r="J158" s="124">
        <f>BK158</f>
        <v>0</v>
      </c>
      <c r="L158" s="113"/>
      <c r="M158" s="118"/>
      <c r="P158" s="119">
        <f>SUM(P159:P164)</f>
        <v>0</v>
      </c>
      <c r="R158" s="119">
        <f>SUM(R159:R164)</f>
        <v>0.84425695999999995</v>
      </c>
      <c r="T158" s="120">
        <f>SUM(T159:T164)</f>
        <v>0</v>
      </c>
      <c r="AR158" s="115" t="s">
        <v>81</v>
      </c>
      <c r="AT158" s="121" t="s">
        <v>75</v>
      </c>
      <c r="AU158" s="121" t="s">
        <v>81</v>
      </c>
      <c r="AY158" s="115" t="s">
        <v>176</v>
      </c>
      <c r="BK158" s="122">
        <f>SUM(BK159:BK164)</f>
        <v>0</v>
      </c>
    </row>
    <row r="159" spans="2:65" s="50" customFormat="1" ht="16.5" customHeight="1">
      <c r="B159" s="49"/>
      <c r="C159" s="125" t="s">
        <v>215</v>
      </c>
      <c r="D159" s="125" t="s">
        <v>178</v>
      </c>
      <c r="E159" s="126" t="s">
        <v>216</v>
      </c>
      <c r="F159" s="127" t="s">
        <v>217</v>
      </c>
      <c r="G159" s="128" t="s">
        <v>195</v>
      </c>
      <c r="H159" s="129">
        <v>0.33500000000000002</v>
      </c>
      <c r="I159" s="21"/>
      <c r="J159" s="130">
        <f>ROUND(I159*H159,2)</f>
        <v>0</v>
      </c>
      <c r="K159" s="131"/>
      <c r="L159" s="49"/>
      <c r="M159" s="132" t="s">
        <v>1</v>
      </c>
      <c r="N159" s="133" t="s">
        <v>41</v>
      </c>
      <c r="P159" s="134">
        <f>O159*H159</f>
        <v>0</v>
      </c>
      <c r="Q159" s="134">
        <v>2.5018699999999998</v>
      </c>
      <c r="R159" s="134">
        <f>Q159*H159</f>
        <v>0.83812644999999997</v>
      </c>
      <c r="S159" s="134">
        <v>0</v>
      </c>
      <c r="T159" s="135">
        <f>S159*H159</f>
        <v>0</v>
      </c>
      <c r="AR159" s="136" t="s">
        <v>182</v>
      </c>
      <c r="AT159" s="136" t="s">
        <v>178</v>
      </c>
      <c r="AU159" s="136" t="s">
        <v>86</v>
      </c>
      <c r="AY159" s="42" t="s">
        <v>176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42" t="s">
        <v>81</v>
      </c>
      <c r="BK159" s="137">
        <f>ROUND(I159*H159,2)</f>
        <v>0</v>
      </c>
      <c r="BL159" s="42" t="s">
        <v>182</v>
      </c>
      <c r="BM159" s="136" t="s">
        <v>218</v>
      </c>
    </row>
    <row r="160" spans="2:65" s="154" customFormat="1">
      <c r="B160" s="153"/>
      <c r="D160" s="140" t="s">
        <v>184</v>
      </c>
      <c r="E160" s="155" t="s">
        <v>1</v>
      </c>
      <c r="F160" s="156" t="s">
        <v>219</v>
      </c>
      <c r="H160" s="155" t="s">
        <v>1</v>
      </c>
      <c r="L160" s="153"/>
      <c r="M160" s="157"/>
      <c r="T160" s="158"/>
      <c r="AT160" s="155" t="s">
        <v>184</v>
      </c>
      <c r="AU160" s="155" t="s">
        <v>86</v>
      </c>
      <c r="AV160" s="154" t="s">
        <v>81</v>
      </c>
      <c r="AW160" s="154" t="s">
        <v>32</v>
      </c>
      <c r="AX160" s="154" t="s">
        <v>76</v>
      </c>
      <c r="AY160" s="155" t="s">
        <v>176</v>
      </c>
    </row>
    <row r="161" spans="2:65" s="139" customFormat="1">
      <c r="B161" s="138"/>
      <c r="D161" s="140" t="s">
        <v>184</v>
      </c>
      <c r="E161" s="141" t="s">
        <v>1</v>
      </c>
      <c r="F161" s="142" t="s">
        <v>220</v>
      </c>
      <c r="H161" s="143">
        <v>0.33500000000000002</v>
      </c>
      <c r="L161" s="138"/>
      <c r="M161" s="144"/>
      <c r="T161" s="145"/>
      <c r="AT161" s="141" t="s">
        <v>184</v>
      </c>
      <c r="AU161" s="141" t="s">
        <v>86</v>
      </c>
      <c r="AV161" s="139" t="s">
        <v>86</v>
      </c>
      <c r="AW161" s="139" t="s">
        <v>32</v>
      </c>
      <c r="AX161" s="139" t="s">
        <v>81</v>
      </c>
      <c r="AY161" s="141" t="s">
        <v>176</v>
      </c>
    </row>
    <row r="162" spans="2:65" s="50" customFormat="1" ht="16.5" customHeight="1">
      <c r="B162" s="49"/>
      <c r="C162" s="125" t="s">
        <v>221</v>
      </c>
      <c r="D162" s="125" t="s">
        <v>178</v>
      </c>
      <c r="E162" s="126" t="s">
        <v>222</v>
      </c>
      <c r="F162" s="127" t="s">
        <v>223</v>
      </c>
      <c r="G162" s="128" t="s">
        <v>181</v>
      </c>
      <c r="H162" s="129">
        <v>2.2789999999999999</v>
      </c>
      <c r="I162" s="21"/>
      <c r="J162" s="130">
        <f>ROUND(I162*H162,2)</f>
        <v>0</v>
      </c>
      <c r="K162" s="131"/>
      <c r="L162" s="49"/>
      <c r="M162" s="132" t="s">
        <v>1</v>
      </c>
      <c r="N162" s="133" t="s">
        <v>41</v>
      </c>
      <c r="P162" s="134">
        <f>O162*H162</f>
        <v>0</v>
      </c>
      <c r="Q162" s="134">
        <v>2.6900000000000001E-3</v>
      </c>
      <c r="R162" s="134">
        <f>Q162*H162</f>
        <v>6.1305099999999996E-3</v>
      </c>
      <c r="S162" s="134">
        <v>0</v>
      </c>
      <c r="T162" s="135">
        <f>S162*H162</f>
        <v>0</v>
      </c>
      <c r="AR162" s="136" t="s">
        <v>182</v>
      </c>
      <c r="AT162" s="136" t="s">
        <v>178</v>
      </c>
      <c r="AU162" s="136" t="s">
        <v>86</v>
      </c>
      <c r="AY162" s="42" t="s">
        <v>176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42" t="s">
        <v>81</v>
      </c>
      <c r="BK162" s="137">
        <f>ROUND(I162*H162,2)</f>
        <v>0</v>
      </c>
      <c r="BL162" s="42" t="s">
        <v>182</v>
      </c>
      <c r="BM162" s="136" t="s">
        <v>224</v>
      </c>
    </row>
    <row r="163" spans="2:65" s="139" customFormat="1">
      <c r="B163" s="138"/>
      <c r="D163" s="140" t="s">
        <v>184</v>
      </c>
      <c r="E163" s="141" t="s">
        <v>1</v>
      </c>
      <c r="F163" s="142" t="s">
        <v>225</v>
      </c>
      <c r="H163" s="143">
        <v>2.2789999999999999</v>
      </c>
      <c r="L163" s="138"/>
      <c r="M163" s="144"/>
      <c r="T163" s="145"/>
      <c r="AT163" s="141" t="s">
        <v>184</v>
      </c>
      <c r="AU163" s="141" t="s">
        <v>86</v>
      </c>
      <c r="AV163" s="139" t="s">
        <v>86</v>
      </c>
      <c r="AW163" s="139" t="s">
        <v>32</v>
      </c>
      <c r="AX163" s="139" t="s">
        <v>81</v>
      </c>
      <c r="AY163" s="141" t="s">
        <v>176</v>
      </c>
    </row>
    <row r="164" spans="2:65" s="50" customFormat="1" ht="16.5" customHeight="1">
      <c r="B164" s="49"/>
      <c r="C164" s="125" t="s">
        <v>226</v>
      </c>
      <c r="D164" s="125" t="s">
        <v>178</v>
      </c>
      <c r="E164" s="126" t="s">
        <v>227</v>
      </c>
      <c r="F164" s="127" t="s">
        <v>228</v>
      </c>
      <c r="G164" s="128" t="s">
        <v>181</v>
      </c>
      <c r="H164" s="129">
        <v>2.2789999999999999</v>
      </c>
      <c r="I164" s="21"/>
      <c r="J164" s="130">
        <f>ROUND(I164*H164,2)</f>
        <v>0</v>
      </c>
      <c r="K164" s="131"/>
      <c r="L164" s="49"/>
      <c r="M164" s="132" t="s">
        <v>1</v>
      </c>
      <c r="N164" s="133" t="s">
        <v>41</v>
      </c>
      <c r="P164" s="134">
        <f>O164*H164</f>
        <v>0</v>
      </c>
      <c r="Q164" s="134">
        <v>0</v>
      </c>
      <c r="R164" s="134">
        <f>Q164*H164</f>
        <v>0</v>
      </c>
      <c r="S164" s="134">
        <v>0</v>
      </c>
      <c r="T164" s="135">
        <f>S164*H164</f>
        <v>0</v>
      </c>
      <c r="AR164" s="136" t="s">
        <v>182</v>
      </c>
      <c r="AT164" s="136" t="s">
        <v>178</v>
      </c>
      <c r="AU164" s="136" t="s">
        <v>86</v>
      </c>
      <c r="AY164" s="42" t="s">
        <v>176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42" t="s">
        <v>81</v>
      </c>
      <c r="BK164" s="137">
        <f>ROUND(I164*H164,2)</f>
        <v>0</v>
      </c>
      <c r="BL164" s="42" t="s">
        <v>182</v>
      </c>
      <c r="BM164" s="136" t="s">
        <v>229</v>
      </c>
    </row>
    <row r="165" spans="2:65" s="114" customFormat="1" ht="22.9" customHeight="1">
      <c r="B165" s="113"/>
      <c r="D165" s="115" t="s">
        <v>75</v>
      </c>
      <c r="E165" s="123" t="s">
        <v>200</v>
      </c>
      <c r="F165" s="123" t="s">
        <v>230</v>
      </c>
      <c r="J165" s="124">
        <f>BK165</f>
        <v>0</v>
      </c>
      <c r="L165" s="113"/>
      <c r="M165" s="118"/>
      <c r="P165" s="119">
        <f>SUM(P166:P172)</f>
        <v>0</v>
      </c>
      <c r="R165" s="119">
        <f>SUM(R166:R172)</f>
        <v>2.93562872</v>
      </c>
      <c r="T165" s="120">
        <f>SUM(T166:T172)</f>
        <v>0</v>
      </c>
      <c r="AR165" s="115" t="s">
        <v>81</v>
      </c>
      <c r="AT165" s="121" t="s">
        <v>75</v>
      </c>
      <c r="AU165" s="121" t="s">
        <v>81</v>
      </c>
      <c r="AY165" s="115" t="s">
        <v>176</v>
      </c>
      <c r="BK165" s="122">
        <f>SUM(BK166:BK172)</f>
        <v>0</v>
      </c>
    </row>
    <row r="166" spans="2:65" s="50" customFormat="1" ht="16.5" customHeight="1">
      <c r="B166" s="49"/>
      <c r="C166" s="125" t="s">
        <v>231</v>
      </c>
      <c r="D166" s="125" t="s">
        <v>178</v>
      </c>
      <c r="E166" s="126" t="s">
        <v>232</v>
      </c>
      <c r="F166" s="127" t="s">
        <v>233</v>
      </c>
      <c r="G166" s="128" t="s">
        <v>181</v>
      </c>
      <c r="H166" s="129">
        <v>5.9560000000000004</v>
      </c>
      <c r="I166" s="21"/>
      <c r="J166" s="130">
        <f>ROUND(I166*H166,2)</f>
        <v>0</v>
      </c>
      <c r="K166" s="131"/>
      <c r="L166" s="49"/>
      <c r="M166" s="132" t="s">
        <v>1</v>
      </c>
      <c r="N166" s="133" t="s">
        <v>41</v>
      </c>
      <c r="P166" s="134">
        <f>O166*H166</f>
        <v>0</v>
      </c>
      <c r="Q166" s="134">
        <v>0.34499999999999997</v>
      </c>
      <c r="R166" s="134">
        <f>Q166*H166</f>
        <v>2.0548199999999999</v>
      </c>
      <c r="S166" s="134">
        <v>0</v>
      </c>
      <c r="T166" s="135">
        <f>S166*H166</f>
        <v>0</v>
      </c>
      <c r="AR166" s="136" t="s">
        <v>182</v>
      </c>
      <c r="AT166" s="136" t="s">
        <v>178</v>
      </c>
      <c r="AU166" s="136" t="s">
        <v>86</v>
      </c>
      <c r="AY166" s="42" t="s">
        <v>176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42" t="s">
        <v>81</v>
      </c>
      <c r="BK166" s="137">
        <f>ROUND(I166*H166,2)</f>
        <v>0</v>
      </c>
      <c r="BL166" s="42" t="s">
        <v>182</v>
      </c>
      <c r="BM166" s="136" t="s">
        <v>234</v>
      </c>
    </row>
    <row r="167" spans="2:65" s="139" customFormat="1">
      <c r="B167" s="138"/>
      <c r="D167" s="140" t="s">
        <v>184</v>
      </c>
      <c r="E167" s="141" t="s">
        <v>1</v>
      </c>
      <c r="F167" s="142" t="s">
        <v>83</v>
      </c>
      <c r="H167" s="143">
        <v>5.9560000000000004</v>
      </c>
      <c r="L167" s="138"/>
      <c r="M167" s="144"/>
      <c r="T167" s="145"/>
      <c r="AT167" s="141" t="s">
        <v>184</v>
      </c>
      <c r="AU167" s="141" t="s">
        <v>86</v>
      </c>
      <c r="AV167" s="139" t="s">
        <v>86</v>
      </c>
      <c r="AW167" s="139" t="s">
        <v>32</v>
      </c>
      <c r="AX167" s="139" t="s">
        <v>81</v>
      </c>
      <c r="AY167" s="141" t="s">
        <v>176</v>
      </c>
    </row>
    <row r="168" spans="2:65" s="50" customFormat="1" ht="24.25" customHeight="1">
      <c r="B168" s="49"/>
      <c r="C168" s="125" t="s">
        <v>235</v>
      </c>
      <c r="D168" s="125" t="s">
        <v>178</v>
      </c>
      <c r="E168" s="126" t="s">
        <v>236</v>
      </c>
      <c r="F168" s="127" t="s">
        <v>237</v>
      </c>
      <c r="G168" s="128" t="s">
        <v>181</v>
      </c>
      <c r="H168" s="129">
        <v>5.9560000000000004</v>
      </c>
      <c r="I168" s="21"/>
      <c r="J168" s="130">
        <f>ROUND(I168*H168,2)</f>
        <v>0</v>
      </c>
      <c r="K168" s="131"/>
      <c r="L168" s="49"/>
      <c r="M168" s="132" t="s">
        <v>1</v>
      </c>
      <c r="N168" s="133" t="s">
        <v>41</v>
      </c>
      <c r="P168" s="134">
        <f>O168*H168</f>
        <v>0</v>
      </c>
      <c r="Q168" s="134">
        <v>0.11162</v>
      </c>
      <c r="R168" s="134">
        <f>Q168*H168</f>
        <v>0.66480872000000002</v>
      </c>
      <c r="S168" s="134">
        <v>0</v>
      </c>
      <c r="T168" s="135">
        <f>S168*H168</f>
        <v>0</v>
      </c>
      <c r="AR168" s="136" t="s">
        <v>182</v>
      </c>
      <c r="AT168" s="136" t="s">
        <v>178</v>
      </c>
      <c r="AU168" s="136" t="s">
        <v>86</v>
      </c>
      <c r="AY168" s="42" t="s">
        <v>176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42" t="s">
        <v>81</v>
      </c>
      <c r="BK168" s="137">
        <f>ROUND(I168*H168,2)</f>
        <v>0</v>
      </c>
      <c r="BL168" s="42" t="s">
        <v>182</v>
      </c>
      <c r="BM168" s="136" t="s">
        <v>238</v>
      </c>
    </row>
    <row r="169" spans="2:65" s="139" customFormat="1">
      <c r="B169" s="138"/>
      <c r="D169" s="140" t="s">
        <v>184</v>
      </c>
      <c r="E169" s="141" t="s">
        <v>1</v>
      </c>
      <c r="F169" s="142" t="s">
        <v>83</v>
      </c>
      <c r="H169" s="143">
        <v>5.9560000000000004</v>
      </c>
      <c r="L169" s="138"/>
      <c r="M169" s="144"/>
      <c r="T169" s="145"/>
      <c r="AT169" s="141" t="s">
        <v>184</v>
      </c>
      <c r="AU169" s="141" t="s">
        <v>86</v>
      </c>
      <c r="AV169" s="139" t="s">
        <v>86</v>
      </c>
      <c r="AW169" s="139" t="s">
        <v>32</v>
      </c>
      <c r="AX169" s="139" t="s">
        <v>81</v>
      </c>
      <c r="AY169" s="141" t="s">
        <v>176</v>
      </c>
    </row>
    <row r="170" spans="2:65" s="50" customFormat="1" ht="16.5" customHeight="1">
      <c r="B170" s="49"/>
      <c r="C170" s="159" t="s">
        <v>239</v>
      </c>
      <c r="D170" s="159" t="s">
        <v>240</v>
      </c>
      <c r="E170" s="160" t="s">
        <v>241</v>
      </c>
      <c r="F170" s="161" t="s">
        <v>242</v>
      </c>
      <c r="G170" s="162" t="s">
        <v>181</v>
      </c>
      <c r="H170" s="163">
        <v>1</v>
      </c>
      <c r="I170" s="22"/>
      <c r="J170" s="164">
        <f>ROUND(I170*H170,2)</f>
        <v>0</v>
      </c>
      <c r="K170" s="165"/>
      <c r="L170" s="166"/>
      <c r="M170" s="167" t="s">
        <v>1</v>
      </c>
      <c r="N170" s="168" t="s">
        <v>41</v>
      </c>
      <c r="P170" s="134">
        <f>O170*H170</f>
        <v>0</v>
      </c>
      <c r="Q170" s="134">
        <v>0.216</v>
      </c>
      <c r="R170" s="134">
        <f>Q170*H170</f>
        <v>0.216</v>
      </c>
      <c r="S170" s="134">
        <v>0</v>
      </c>
      <c r="T170" s="135">
        <f>S170*H170</f>
        <v>0</v>
      </c>
      <c r="AR170" s="136" t="s">
        <v>215</v>
      </c>
      <c r="AT170" s="136" t="s">
        <v>240</v>
      </c>
      <c r="AU170" s="136" t="s">
        <v>86</v>
      </c>
      <c r="AY170" s="42" t="s">
        <v>176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42" t="s">
        <v>81</v>
      </c>
      <c r="BK170" s="137">
        <f>ROUND(I170*H170,2)</f>
        <v>0</v>
      </c>
      <c r="BL170" s="42" t="s">
        <v>182</v>
      </c>
      <c r="BM170" s="136" t="s">
        <v>243</v>
      </c>
    </row>
    <row r="171" spans="2:65" s="154" customFormat="1" ht="20">
      <c r="B171" s="153"/>
      <c r="D171" s="140" t="s">
        <v>184</v>
      </c>
      <c r="E171" s="155" t="s">
        <v>1</v>
      </c>
      <c r="F171" s="156" t="s">
        <v>244</v>
      </c>
      <c r="H171" s="155" t="s">
        <v>1</v>
      </c>
      <c r="L171" s="153"/>
      <c r="M171" s="157"/>
      <c r="T171" s="158"/>
      <c r="AT171" s="155" t="s">
        <v>184</v>
      </c>
      <c r="AU171" s="155" t="s">
        <v>86</v>
      </c>
      <c r="AV171" s="154" t="s">
        <v>81</v>
      </c>
      <c r="AW171" s="154" t="s">
        <v>32</v>
      </c>
      <c r="AX171" s="154" t="s">
        <v>76</v>
      </c>
      <c r="AY171" s="155" t="s">
        <v>176</v>
      </c>
    </row>
    <row r="172" spans="2:65" s="139" customFormat="1">
      <c r="B172" s="138"/>
      <c r="D172" s="140" t="s">
        <v>184</v>
      </c>
      <c r="E172" s="141" t="s">
        <v>1</v>
      </c>
      <c r="F172" s="142" t="s">
        <v>81</v>
      </c>
      <c r="H172" s="143">
        <v>1</v>
      </c>
      <c r="L172" s="138"/>
      <c r="M172" s="144"/>
      <c r="T172" s="145"/>
      <c r="AT172" s="141" t="s">
        <v>184</v>
      </c>
      <c r="AU172" s="141" t="s">
        <v>86</v>
      </c>
      <c r="AV172" s="139" t="s">
        <v>86</v>
      </c>
      <c r="AW172" s="139" t="s">
        <v>32</v>
      </c>
      <c r="AX172" s="139" t="s">
        <v>81</v>
      </c>
      <c r="AY172" s="141" t="s">
        <v>176</v>
      </c>
    </row>
    <row r="173" spans="2:65" s="114" customFormat="1" ht="22.9" customHeight="1">
      <c r="B173" s="113"/>
      <c r="D173" s="115" t="s">
        <v>75</v>
      </c>
      <c r="E173" s="123" t="s">
        <v>204</v>
      </c>
      <c r="F173" s="123" t="s">
        <v>245</v>
      </c>
      <c r="J173" s="124">
        <f>BK173</f>
        <v>0</v>
      </c>
      <c r="L173" s="113"/>
      <c r="M173" s="118"/>
      <c r="P173" s="119">
        <f>SUM(P174:P310)</f>
        <v>0</v>
      </c>
      <c r="R173" s="119">
        <f>SUM(R174:R310)</f>
        <v>8.4490135100000003</v>
      </c>
      <c r="T173" s="120">
        <f>SUM(T174:T310)</f>
        <v>0</v>
      </c>
      <c r="AR173" s="115" t="s">
        <v>81</v>
      </c>
      <c r="AT173" s="121" t="s">
        <v>75</v>
      </c>
      <c r="AU173" s="121" t="s">
        <v>81</v>
      </c>
      <c r="AY173" s="115" t="s">
        <v>176</v>
      </c>
      <c r="BK173" s="122">
        <f>SUM(BK174:BK310)</f>
        <v>0</v>
      </c>
    </row>
    <row r="174" spans="2:65" s="50" customFormat="1" ht="24.25" customHeight="1">
      <c r="B174" s="49"/>
      <c r="C174" s="125" t="s">
        <v>246</v>
      </c>
      <c r="D174" s="125" t="s">
        <v>178</v>
      </c>
      <c r="E174" s="126" t="s">
        <v>247</v>
      </c>
      <c r="F174" s="127" t="s">
        <v>248</v>
      </c>
      <c r="G174" s="128" t="s">
        <v>181</v>
      </c>
      <c r="H174" s="129">
        <v>32.067</v>
      </c>
      <c r="I174" s="21"/>
      <c r="J174" s="130">
        <f>ROUND(I174*H174,2)</f>
        <v>0</v>
      </c>
      <c r="K174" s="131"/>
      <c r="L174" s="49"/>
      <c r="M174" s="132" t="s">
        <v>1</v>
      </c>
      <c r="N174" s="133" t="s">
        <v>41</v>
      </c>
      <c r="P174" s="134">
        <f>O174*H174</f>
        <v>0</v>
      </c>
      <c r="Q174" s="134">
        <v>7.3499999999999998E-3</v>
      </c>
      <c r="R174" s="134">
        <f>Q174*H174</f>
        <v>0.23569245</v>
      </c>
      <c r="S174" s="134">
        <v>0</v>
      </c>
      <c r="T174" s="135">
        <f>S174*H174</f>
        <v>0</v>
      </c>
      <c r="AR174" s="136" t="s">
        <v>182</v>
      </c>
      <c r="AT174" s="136" t="s">
        <v>178</v>
      </c>
      <c r="AU174" s="136" t="s">
        <v>86</v>
      </c>
      <c r="AY174" s="42" t="s">
        <v>176</v>
      </c>
      <c r="BE174" s="137">
        <f>IF(N174="základní",J174,0)</f>
        <v>0</v>
      </c>
      <c r="BF174" s="137">
        <f>IF(N174="snížená",J174,0)</f>
        <v>0</v>
      </c>
      <c r="BG174" s="137">
        <f>IF(N174="zákl. přenesená",J174,0)</f>
        <v>0</v>
      </c>
      <c r="BH174" s="137">
        <f>IF(N174="sníž. přenesená",J174,0)</f>
        <v>0</v>
      </c>
      <c r="BI174" s="137">
        <f>IF(N174="nulová",J174,0)</f>
        <v>0</v>
      </c>
      <c r="BJ174" s="42" t="s">
        <v>81</v>
      </c>
      <c r="BK174" s="137">
        <f>ROUND(I174*H174,2)</f>
        <v>0</v>
      </c>
      <c r="BL174" s="42" t="s">
        <v>182</v>
      </c>
      <c r="BM174" s="136" t="s">
        <v>249</v>
      </c>
    </row>
    <row r="175" spans="2:65" s="154" customFormat="1">
      <c r="B175" s="153"/>
      <c r="D175" s="140" t="s">
        <v>184</v>
      </c>
      <c r="E175" s="155" t="s">
        <v>1</v>
      </c>
      <c r="F175" s="156" t="s">
        <v>250</v>
      </c>
      <c r="H175" s="155" t="s">
        <v>1</v>
      </c>
      <c r="L175" s="153"/>
      <c r="M175" s="157"/>
      <c r="T175" s="158"/>
      <c r="AT175" s="155" t="s">
        <v>184</v>
      </c>
      <c r="AU175" s="155" t="s">
        <v>86</v>
      </c>
      <c r="AV175" s="154" t="s">
        <v>81</v>
      </c>
      <c r="AW175" s="154" t="s">
        <v>32</v>
      </c>
      <c r="AX175" s="154" t="s">
        <v>76</v>
      </c>
      <c r="AY175" s="155" t="s">
        <v>176</v>
      </c>
    </row>
    <row r="176" spans="2:65" s="139" customFormat="1">
      <c r="B176" s="138"/>
      <c r="D176" s="140" t="s">
        <v>184</v>
      </c>
      <c r="E176" s="141" t="s">
        <v>1</v>
      </c>
      <c r="F176" s="142" t="s">
        <v>115</v>
      </c>
      <c r="H176" s="143">
        <v>26.032</v>
      </c>
      <c r="L176" s="138"/>
      <c r="M176" s="144"/>
      <c r="T176" s="145"/>
      <c r="AT176" s="141" t="s">
        <v>184</v>
      </c>
      <c r="AU176" s="141" t="s">
        <v>86</v>
      </c>
      <c r="AV176" s="139" t="s">
        <v>86</v>
      </c>
      <c r="AW176" s="139" t="s">
        <v>32</v>
      </c>
      <c r="AX176" s="139" t="s">
        <v>76</v>
      </c>
      <c r="AY176" s="141" t="s">
        <v>176</v>
      </c>
    </row>
    <row r="177" spans="2:65" s="154" customFormat="1">
      <c r="B177" s="153"/>
      <c r="D177" s="140" t="s">
        <v>184</v>
      </c>
      <c r="E177" s="155" t="s">
        <v>1</v>
      </c>
      <c r="F177" s="156" t="s">
        <v>251</v>
      </c>
      <c r="H177" s="155" t="s">
        <v>1</v>
      </c>
      <c r="L177" s="153"/>
      <c r="M177" s="157"/>
      <c r="T177" s="158"/>
      <c r="AT177" s="155" t="s">
        <v>184</v>
      </c>
      <c r="AU177" s="155" t="s">
        <v>86</v>
      </c>
      <c r="AV177" s="154" t="s">
        <v>81</v>
      </c>
      <c r="AW177" s="154" t="s">
        <v>32</v>
      </c>
      <c r="AX177" s="154" t="s">
        <v>76</v>
      </c>
      <c r="AY177" s="155" t="s">
        <v>176</v>
      </c>
    </row>
    <row r="178" spans="2:65" s="139" customFormat="1">
      <c r="B178" s="138"/>
      <c r="D178" s="140" t="s">
        <v>184</v>
      </c>
      <c r="E178" s="141" t="s">
        <v>1</v>
      </c>
      <c r="F178" s="142" t="s">
        <v>118</v>
      </c>
      <c r="H178" s="143">
        <v>6.0350000000000001</v>
      </c>
      <c r="L178" s="138"/>
      <c r="M178" s="144"/>
      <c r="T178" s="145"/>
      <c r="AT178" s="141" t="s">
        <v>184</v>
      </c>
      <c r="AU178" s="141" t="s">
        <v>86</v>
      </c>
      <c r="AV178" s="139" t="s">
        <v>86</v>
      </c>
      <c r="AW178" s="139" t="s">
        <v>32</v>
      </c>
      <c r="AX178" s="139" t="s">
        <v>76</v>
      </c>
      <c r="AY178" s="141" t="s">
        <v>176</v>
      </c>
    </row>
    <row r="179" spans="2:65" s="147" customFormat="1">
      <c r="B179" s="146"/>
      <c r="D179" s="140" t="s">
        <v>184</v>
      </c>
      <c r="E179" s="148" t="s">
        <v>1</v>
      </c>
      <c r="F179" s="149" t="s">
        <v>188</v>
      </c>
      <c r="H179" s="150">
        <v>32.067</v>
      </c>
      <c r="L179" s="146"/>
      <c r="M179" s="151"/>
      <c r="T179" s="152"/>
      <c r="AT179" s="148" t="s">
        <v>184</v>
      </c>
      <c r="AU179" s="148" t="s">
        <v>86</v>
      </c>
      <c r="AV179" s="147" t="s">
        <v>182</v>
      </c>
      <c r="AW179" s="147" t="s">
        <v>32</v>
      </c>
      <c r="AX179" s="147" t="s">
        <v>81</v>
      </c>
      <c r="AY179" s="148" t="s">
        <v>176</v>
      </c>
    </row>
    <row r="180" spans="2:65" s="50" customFormat="1" ht="24.25" customHeight="1">
      <c r="B180" s="49"/>
      <c r="C180" s="125" t="s">
        <v>8</v>
      </c>
      <c r="D180" s="125" t="s">
        <v>178</v>
      </c>
      <c r="E180" s="126" t="s">
        <v>252</v>
      </c>
      <c r="F180" s="127" t="s">
        <v>253</v>
      </c>
      <c r="G180" s="128" t="s">
        <v>181</v>
      </c>
      <c r="H180" s="129">
        <v>6.0350000000000001</v>
      </c>
      <c r="I180" s="21"/>
      <c r="J180" s="130">
        <f>ROUND(I180*H180,2)</f>
        <v>0</v>
      </c>
      <c r="K180" s="131"/>
      <c r="L180" s="49"/>
      <c r="M180" s="132" t="s">
        <v>1</v>
      </c>
      <c r="N180" s="133" t="s">
        <v>41</v>
      </c>
      <c r="P180" s="134">
        <f>O180*H180</f>
        <v>0</v>
      </c>
      <c r="Q180" s="134">
        <v>3.0450000000000001E-2</v>
      </c>
      <c r="R180" s="134">
        <f>Q180*H180</f>
        <v>0.18376575000000001</v>
      </c>
      <c r="S180" s="134">
        <v>0</v>
      </c>
      <c r="T180" s="135">
        <f>S180*H180</f>
        <v>0</v>
      </c>
      <c r="AR180" s="136" t="s">
        <v>182</v>
      </c>
      <c r="AT180" s="136" t="s">
        <v>178</v>
      </c>
      <c r="AU180" s="136" t="s">
        <v>86</v>
      </c>
      <c r="AY180" s="42" t="s">
        <v>176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42" t="s">
        <v>81</v>
      </c>
      <c r="BK180" s="137">
        <f>ROUND(I180*H180,2)</f>
        <v>0</v>
      </c>
      <c r="BL180" s="42" t="s">
        <v>182</v>
      </c>
      <c r="BM180" s="136" t="s">
        <v>254</v>
      </c>
    </row>
    <row r="181" spans="2:65" s="154" customFormat="1">
      <c r="B181" s="153"/>
      <c r="D181" s="140" t="s">
        <v>184</v>
      </c>
      <c r="E181" s="155" t="s">
        <v>1</v>
      </c>
      <c r="F181" s="156" t="s">
        <v>255</v>
      </c>
      <c r="H181" s="155" t="s">
        <v>1</v>
      </c>
      <c r="L181" s="153"/>
      <c r="M181" s="157"/>
      <c r="T181" s="158"/>
      <c r="AT181" s="155" t="s">
        <v>184</v>
      </c>
      <c r="AU181" s="155" t="s">
        <v>86</v>
      </c>
      <c r="AV181" s="154" t="s">
        <v>81</v>
      </c>
      <c r="AW181" s="154" t="s">
        <v>32</v>
      </c>
      <c r="AX181" s="154" t="s">
        <v>76</v>
      </c>
      <c r="AY181" s="155" t="s">
        <v>176</v>
      </c>
    </row>
    <row r="182" spans="2:65" s="139" customFormat="1">
      <c r="B182" s="138"/>
      <c r="D182" s="140" t="s">
        <v>184</v>
      </c>
      <c r="E182" s="141" t="s">
        <v>1</v>
      </c>
      <c r="F182" s="142" t="s">
        <v>118</v>
      </c>
      <c r="H182" s="143">
        <v>6.0350000000000001</v>
      </c>
      <c r="L182" s="138"/>
      <c r="M182" s="144"/>
      <c r="T182" s="145"/>
      <c r="AT182" s="141" t="s">
        <v>184</v>
      </c>
      <c r="AU182" s="141" t="s">
        <v>86</v>
      </c>
      <c r="AV182" s="139" t="s">
        <v>86</v>
      </c>
      <c r="AW182" s="139" t="s">
        <v>32</v>
      </c>
      <c r="AX182" s="139" t="s">
        <v>81</v>
      </c>
      <c r="AY182" s="141" t="s">
        <v>176</v>
      </c>
    </row>
    <row r="183" spans="2:65" s="50" customFormat="1" ht="24.25" customHeight="1">
      <c r="B183" s="49"/>
      <c r="C183" s="125" t="s">
        <v>256</v>
      </c>
      <c r="D183" s="125" t="s">
        <v>178</v>
      </c>
      <c r="E183" s="126" t="s">
        <v>257</v>
      </c>
      <c r="F183" s="127" t="s">
        <v>258</v>
      </c>
      <c r="G183" s="128" t="s">
        <v>181</v>
      </c>
      <c r="H183" s="129">
        <v>26.032</v>
      </c>
      <c r="I183" s="21"/>
      <c r="J183" s="130">
        <f>ROUND(I183*H183,2)</f>
        <v>0</v>
      </c>
      <c r="K183" s="131"/>
      <c r="L183" s="49"/>
      <c r="M183" s="132" t="s">
        <v>1</v>
      </c>
      <c r="N183" s="133" t="s">
        <v>41</v>
      </c>
      <c r="P183" s="134">
        <f>O183*H183</f>
        <v>0</v>
      </c>
      <c r="Q183" s="134">
        <v>3.3579999999999999E-2</v>
      </c>
      <c r="R183" s="134">
        <f>Q183*H183</f>
        <v>0.87415455999999991</v>
      </c>
      <c r="S183" s="134">
        <v>0</v>
      </c>
      <c r="T183" s="135">
        <f>S183*H183</f>
        <v>0</v>
      </c>
      <c r="AR183" s="136" t="s">
        <v>182</v>
      </c>
      <c r="AT183" s="136" t="s">
        <v>178</v>
      </c>
      <c r="AU183" s="136" t="s">
        <v>86</v>
      </c>
      <c r="AY183" s="42" t="s">
        <v>176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42" t="s">
        <v>81</v>
      </c>
      <c r="BK183" s="137">
        <f>ROUND(I183*H183,2)</f>
        <v>0</v>
      </c>
      <c r="BL183" s="42" t="s">
        <v>182</v>
      </c>
      <c r="BM183" s="136" t="s">
        <v>259</v>
      </c>
    </row>
    <row r="184" spans="2:65" s="139" customFormat="1">
      <c r="B184" s="138"/>
      <c r="D184" s="140" t="s">
        <v>184</v>
      </c>
      <c r="E184" s="141" t="s">
        <v>1</v>
      </c>
      <c r="F184" s="142" t="s">
        <v>115</v>
      </c>
      <c r="H184" s="143">
        <v>26.032</v>
      </c>
      <c r="L184" s="138"/>
      <c r="M184" s="144"/>
      <c r="T184" s="145"/>
      <c r="AT184" s="141" t="s">
        <v>184</v>
      </c>
      <c r="AU184" s="141" t="s">
        <v>86</v>
      </c>
      <c r="AV184" s="139" t="s">
        <v>86</v>
      </c>
      <c r="AW184" s="139" t="s">
        <v>32</v>
      </c>
      <c r="AX184" s="139" t="s">
        <v>81</v>
      </c>
      <c r="AY184" s="141" t="s">
        <v>176</v>
      </c>
    </row>
    <row r="185" spans="2:65" s="50" customFormat="1" ht="16.5" customHeight="1">
      <c r="B185" s="49"/>
      <c r="C185" s="125" t="s">
        <v>260</v>
      </c>
      <c r="D185" s="125" t="s">
        <v>178</v>
      </c>
      <c r="E185" s="126" t="s">
        <v>261</v>
      </c>
      <c r="F185" s="127" t="s">
        <v>262</v>
      </c>
      <c r="G185" s="128" t="s">
        <v>181</v>
      </c>
      <c r="H185" s="129">
        <v>9.19</v>
      </c>
      <c r="I185" s="21"/>
      <c r="J185" s="130">
        <f>ROUND(I185*H185,2)</f>
        <v>0</v>
      </c>
      <c r="K185" s="131"/>
      <c r="L185" s="49"/>
      <c r="M185" s="132" t="s">
        <v>1</v>
      </c>
      <c r="N185" s="133" t="s">
        <v>41</v>
      </c>
      <c r="P185" s="134">
        <f>O185*H185</f>
        <v>0</v>
      </c>
      <c r="Q185" s="134">
        <v>3.3579999999999999E-2</v>
      </c>
      <c r="R185" s="134">
        <f>Q185*H185</f>
        <v>0.30860019999999999</v>
      </c>
      <c r="S185" s="134">
        <v>0</v>
      </c>
      <c r="T185" s="135">
        <f>S185*H185</f>
        <v>0</v>
      </c>
      <c r="AR185" s="136" t="s">
        <v>182</v>
      </c>
      <c r="AT185" s="136" t="s">
        <v>178</v>
      </c>
      <c r="AU185" s="136" t="s">
        <v>86</v>
      </c>
      <c r="AY185" s="42" t="s">
        <v>176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42" t="s">
        <v>81</v>
      </c>
      <c r="BK185" s="137">
        <f>ROUND(I185*H185,2)</f>
        <v>0</v>
      </c>
      <c r="BL185" s="42" t="s">
        <v>182</v>
      </c>
      <c r="BM185" s="136" t="s">
        <v>263</v>
      </c>
    </row>
    <row r="186" spans="2:65" s="139" customFormat="1" ht="20">
      <c r="B186" s="138"/>
      <c r="D186" s="140" t="s">
        <v>184</v>
      </c>
      <c r="E186" s="141" t="s">
        <v>1</v>
      </c>
      <c r="F186" s="142" t="s">
        <v>264</v>
      </c>
      <c r="H186" s="143">
        <v>9.19</v>
      </c>
      <c r="L186" s="138"/>
      <c r="M186" s="144"/>
      <c r="T186" s="145"/>
      <c r="AT186" s="141" t="s">
        <v>184</v>
      </c>
      <c r="AU186" s="141" t="s">
        <v>86</v>
      </c>
      <c r="AV186" s="139" t="s">
        <v>86</v>
      </c>
      <c r="AW186" s="139" t="s">
        <v>32</v>
      </c>
      <c r="AX186" s="139" t="s">
        <v>81</v>
      </c>
      <c r="AY186" s="141" t="s">
        <v>176</v>
      </c>
    </row>
    <row r="187" spans="2:65" s="50" customFormat="1" ht="16.5" customHeight="1">
      <c r="B187" s="49"/>
      <c r="C187" s="125" t="s">
        <v>265</v>
      </c>
      <c r="D187" s="125" t="s">
        <v>178</v>
      </c>
      <c r="E187" s="126" t="s">
        <v>266</v>
      </c>
      <c r="F187" s="127" t="s">
        <v>267</v>
      </c>
      <c r="G187" s="128" t="s">
        <v>268</v>
      </c>
      <c r="H187" s="129">
        <v>139</v>
      </c>
      <c r="I187" s="21"/>
      <c r="J187" s="130">
        <f>ROUND(I187*H187,2)</f>
        <v>0</v>
      </c>
      <c r="K187" s="131"/>
      <c r="L187" s="49"/>
      <c r="M187" s="132" t="s">
        <v>1</v>
      </c>
      <c r="N187" s="133" t="s">
        <v>41</v>
      </c>
      <c r="P187" s="134">
        <f>O187*H187</f>
        <v>0</v>
      </c>
      <c r="Q187" s="134">
        <v>3.8899999999999997E-2</v>
      </c>
      <c r="R187" s="134">
        <f>Q187*H187</f>
        <v>5.4070999999999998</v>
      </c>
      <c r="S187" s="134">
        <v>0</v>
      </c>
      <c r="T187" s="135">
        <f>S187*H187</f>
        <v>0</v>
      </c>
      <c r="AR187" s="136" t="s">
        <v>182</v>
      </c>
      <c r="AT187" s="136" t="s">
        <v>178</v>
      </c>
      <c r="AU187" s="136" t="s">
        <v>86</v>
      </c>
      <c r="AY187" s="42" t="s">
        <v>176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42" t="s">
        <v>81</v>
      </c>
      <c r="BK187" s="137">
        <f>ROUND(I187*H187,2)</f>
        <v>0</v>
      </c>
      <c r="BL187" s="42" t="s">
        <v>182</v>
      </c>
      <c r="BM187" s="136" t="s">
        <v>269</v>
      </c>
    </row>
    <row r="188" spans="2:65" s="154" customFormat="1" ht="20">
      <c r="B188" s="153"/>
      <c r="D188" s="140" t="s">
        <v>184</v>
      </c>
      <c r="E188" s="155" t="s">
        <v>1</v>
      </c>
      <c r="F188" s="156" t="s">
        <v>270</v>
      </c>
      <c r="H188" s="155" t="s">
        <v>1</v>
      </c>
      <c r="L188" s="153"/>
      <c r="M188" s="157"/>
      <c r="T188" s="158"/>
      <c r="AT188" s="155" t="s">
        <v>184</v>
      </c>
      <c r="AU188" s="155" t="s">
        <v>86</v>
      </c>
      <c r="AV188" s="154" t="s">
        <v>81</v>
      </c>
      <c r="AW188" s="154" t="s">
        <v>32</v>
      </c>
      <c r="AX188" s="154" t="s">
        <v>76</v>
      </c>
      <c r="AY188" s="155" t="s">
        <v>176</v>
      </c>
    </row>
    <row r="189" spans="2:65" s="139" customFormat="1">
      <c r="B189" s="138"/>
      <c r="D189" s="140" t="s">
        <v>184</v>
      </c>
      <c r="E189" s="141" t="s">
        <v>1</v>
      </c>
      <c r="F189" s="142" t="s">
        <v>271</v>
      </c>
      <c r="H189" s="143">
        <v>5.56</v>
      </c>
      <c r="L189" s="138"/>
      <c r="M189" s="144"/>
      <c r="T189" s="145"/>
      <c r="AT189" s="141" t="s">
        <v>184</v>
      </c>
      <c r="AU189" s="141" t="s">
        <v>86</v>
      </c>
      <c r="AV189" s="139" t="s">
        <v>86</v>
      </c>
      <c r="AW189" s="139" t="s">
        <v>32</v>
      </c>
      <c r="AX189" s="139" t="s">
        <v>76</v>
      </c>
      <c r="AY189" s="141" t="s">
        <v>176</v>
      </c>
    </row>
    <row r="190" spans="2:65" s="139" customFormat="1">
      <c r="B190" s="138"/>
      <c r="D190" s="140" t="s">
        <v>184</v>
      </c>
      <c r="E190" s="141" t="s">
        <v>1</v>
      </c>
      <c r="F190" s="142" t="s">
        <v>272</v>
      </c>
      <c r="H190" s="143">
        <v>7.42</v>
      </c>
      <c r="L190" s="138"/>
      <c r="M190" s="144"/>
      <c r="T190" s="145"/>
      <c r="AT190" s="141" t="s">
        <v>184</v>
      </c>
      <c r="AU190" s="141" t="s">
        <v>86</v>
      </c>
      <c r="AV190" s="139" t="s">
        <v>86</v>
      </c>
      <c r="AW190" s="139" t="s">
        <v>32</v>
      </c>
      <c r="AX190" s="139" t="s">
        <v>76</v>
      </c>
      <c r="AY190" s="141" t="s">
        <v>176</v>
      </c>
    </row>
    <row r="191" spans="2:65" s="139" customFormat="1">
      <c r="B191" s="138"/>
      <c r="D191" s="140" t="s">
        <v>184</v>
      </c>
      <c r="E191" s="141" t="s">
        <v>1</v>
      </c>
      <c r="F191" s="142" t="s">
        <v>273</v>
      </c>
      <c r="H191" s="143">
        <v>9.26</v>
      </c>
      <c r="L191" s="138"/>
      <c r="M191" s="144"/>
      <c r="T191" s="145"/>
      <c r="AT191" s="141" t="s">
        <v>184</v>
      </c>
      <c r="AU191" s="141" t="s">
        <v>86</v>
      </c>
      <c r="AV191" s="139" t="s">
        <v>86</v>
      </c>
      <c r="AW191" s="139" t="s">
        <v>32</v>
      </c>
      <c r="AX191" s="139" t="s">
        <v>76</v>
      </c>
      <c r="AY191" s="141" t="s">
        <v>176</v>
      </c>
    </row>
    <row r="192" spans="2:65" s="139" customFormat="1">
      <c r="B192" s="138"/>
      <c r="D192" s="140" t="s">
        <v>184</v>
      </c>
      <c r="E192" s="141" t="s">
        <v>1</v>
      </c>
      <c r="F192" s="142" t="s">
        <v>274</v>
      </c>
      <c r="H192" s="143">
        <v>19.32</v>
      </c>
      <c r="L192" s="138"/>
      <c r="M192" s="144"/>
      <c r="T192" s="145"/>
      <c r="AT192" s="141" t="s">
        <v>184</v>
      </c>
      <c r="AU192" s="141" t="s">
        <v>86</v>
      </c>
      <c r="AV192" s="139" t="s">
        <v>86</v>
      </c>
      <c r="AW192" s="139" t="s">
        <v>32</v>
      </c>
      <c r="AX192" s="139" t="s">
        <v>76</v>
      </c>
      <c r="AY192" s="141" t="s">
        <v>176</v>
      </c>
    </row>
    <row r="193" spans="2:65" s="139" customFormat="1">
      <c r="B193" s="138"/>
      <c r="D193" s="140" t="s">
        <v>184</v>
      </c>
      <c r="E193" s="141" t="s">
        <v>1</v>
      </c>
      <c r="F193" s="142" t="s">
        <v>275</v>
      </c>
      <c r="H193" s="143">
        <v>18.52</v>
      </c>
      <c r="L193" s="138"/>
      <c r="M193" s="144"/>
      <c r="T193" s="145"/>
      <c r="AT193" s="141" t="s">
        <v>184</v>
      </c>
      <c r="AU193" s="141" t="s">
        <v>86</v>
      </c>
      <c r="AV193" s="139" t="s">
        <v>86</v>
      </c>
      <c r="AW193" s="139" t="s">
        <v>32</v>
      </c>
      <c r="AX193" s="139" t="s">
        <v>76</v>
      </c>
      <c r="AY193" s="141" t="s">
        <v>176</v>
      </c>
    </row>
    <row r="194" spans="2:65" s="139" customFormat="1">
      <c r="B194" s="138"/>
      <c r="D194" s="140" t="s">
        <v>184</v>
      </c>
      <c r="E194" s="141" t="s">
        <v>1</v>
      </c>
      <c r="F194" s="142" t="s">
        <v>276</v>
      </c>
      <c r="H194" s="143">
        <v>11.88</v>
      </c>
      <c r="L194" s="138"/>
      <c r="M194" s="144"/>
      <c r="T194" s="145"/>
      <c r="AT194" s="141" t="s">
        <v>184</v>
      </c>
      <c r="AU194" s="141" t="s">
        <v>86</v>
      </c>
      <c r="AV194" s="139" t="s">
        <v>86</v>
      </c>
      <c r="AW194" s="139" t="s">
        <v>32</v>
      </c>
      <c r="AX194" s="139" t="s">
        <v>76</v>
      </c>
      <c r="AY194" s="141" t="s">
        <v>176</v>
      </c>
    </row>
    <row r="195" spans="2:65" s="139" customFormat="1">
      <c r="B195" s="138"/>
      <c r="D195" s="140" t="s">
        <v>184</v>
      </c>
      <c r="E195" s="141" t="s">
        <v>1</v>
      </c>
      <c r="F195" s="142" t="s">
        <v>277</v>
      </c>
      <c r="H195" s="143">
        <v>36.1</v>
      </c>
      <c r="L195" s="138"/>
      <c r="M195" s="144"/>
      <c r="T195" s="145"/>
      <c r="AT195" s="141" t="s">
        <v>184</v>
      </c>
      <c r="AU195" s="141" t="s">
        <v>86</v>
      </c>
      <c r="AV195" s="139" t="s">
        <v>86</v>
      </c>
      <c r="AW195" s="139" t="s">
        <v>32</v>
      </c>
      <c r="AX195" s="139" t="s">
        <v>76</v>
      </c>
      <c r="AY195" s="141" t="s">
        <v>176</v>
      </c>
    </row>
    <row r="196" spans="2:65" s="139" customFormat="1">
      <c r="B196" s="138"/>
      <c r="D196" s="140" t="s">
        <v>184</v>
      </c>
      <c r="E196" s="141" t="s">
        <v>1</v>
      </c>
      <c r="F196" s="142" t="s">
        <v>278</v>
      </c>
      <c r="H196" s="143">
        <v>15.44</v>
      </c>
      <c r="L196" s="138"/>
      <c r="M196" s="144"/>
      <c r="T196" s="145"/>
      <c r="AT196" s="141" t="s">
        <v>184</v>
      </c>
      <c r="AU196" s="141" t="s">
        <v>86</v>
      </c>
      <c r="AV196" s="139" t="s">
        <v>86</v>
      </c>
      <c r="AW196" s="139" t="s">
        <v>32</v>
      </c>
      <c r="AX196" s="139" t="s">
        <v>76</v>
      </c>
      <c r="AY196" s="141" t="s">
        <v>176</v>
      </c>
    </row>
    <row r="197" spans="2:65" s="139" customFormat="1">
      <c r="B197" s="138"/>
      <c r="D197" s="140" t="s">
        <v>184</v>
      </c>
      <c r="E197" s="141" t="s">
        <v>1</v>
      </c>
      <c r="F197" s="142" t="s">
        <v>279</v>
      </c>
      <c r="H197" s="143">
        <v>15.5</v>
      </c>
      <c r="L197" s="138"/>
      <c r="M197" s="144"/>
      <c r="T197" s="145"/>
      <c r="AT197" s="141" t="s">
        <v>184</v>
      </c>
      <c r="AU197" s="141" t="s">
        <v>86</v>
      </c>
      <c r="AV197" s="139" t="s">
        <v>86</v>
      </c>
      <c r="AW197" s="139" t="s">
        <v>32</v>
      </c>
      <c r="AX197" s="139" t="s">
        <v>76</v>
      </c>
      <c r="AY197" s="141" t="s">
        <v>176</v>
      </c>
    </row>
    <row r="198" spans="2:65" s="147" customFormat="1">
      <c r="B198" s="146"/>
      <c r="D198" s="140" t="s">
        <v>184</v>
      </c>
      <c r="E198" s="148" t="s">
        <v>1</v>
      </c>
      <c r="F198" s="149" t="s">
        <v>188</v>
      </c>
      <c r="H198" s="150">
        <v>139</v>
      </c>
      <c r="L198" s="146"/>
      <c r="M198" s="151"/>
      <c r="T198" s="152"/>
      <c r="AT198" s="148" t="s">
        <v>184</v>
      </c>
      <c r="AU198" s="148" t="s">
        <v>86</v>
      </c>
      <c r="AV198" s="147" t="s">
        <v>182</v>
      </c>
      <c r="AW198" s="147" t="s">
        <v>32</v>
      </c>
      <c r="AX198" s="147" t="s">
        <v>81</v>
      </c>
      <c r="AY198" s="148" t="s">
        <v>176</v>
      </c>
    </row>
    <row r="199" spans="2:65" s="50" customFormat="1" ht="24.25" customHeight="1">
      <c r="B199" s="49"/>
      <c r="C199" s="125" t="s">
        <v>280</v>
      </c>
      <c r="D199" s="125" t="s">
        <v>178</v>
      </c>
      <c r="E199" s="126" t="s">
        <v>281</v>
      </c>
      <c r="F199" s="127" t="s">
        <v>282</v>
      </c>
      <c r="G199" s="128" t="s">
        <v>181</v>
      </c>
      <c r="H199" s="129">
        <v>13.557</v>
      </c>
      <c r="I199" s="21"/>
      <c r="J199" s="130">
        <f>ROUND(I199*H199,2)</f>
        <v>0</v>
      </c>
      <c r="K199" s="131"/>
      <c r="L199" s="49"/>
      <c r="M199" s="132" t="s">
        <v>1</v>
      </c>
      <c r="N199" s="133" t="s">
        <v>41</v>
      </c>
      <c r="P199" s="134">
        <f>O199*H199</f>
        <v>0</v>
      </c>
      <c r="Q199" s="134">
        <v>2.5000000000000001E-4</v>
      </c>
      <c r="R199" s="134">
        <f>Q199*H199</f>
        <v>3.3892500000000003E-3</v>
      </c>
      <c r="S199" s="134">
        <v>0</v>
      </c>
      <c r="T199" s="135">
        <f>S199*H199</f>
        <v>0</v>
      </c>
      <c r="AR199" s="136" t="s">
        <v>182</v>
      </c>
      <c r="AT199" s="136" t="s">
        <v>178</v>
      </c>
      <c r="AU199" s="136" t="s">
        <v>86</v>
      </c>
      <c r="AY199" s="42" t="s">
        <v>176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42" t="s">
        <v>81</v>
      </c>
      <c r="BK199" s="137">
        <f>ROUND(I199*H199,2)</f>
        <v>0</v>
      </c>
      <c r="BL199" s="42" t="s">
        <v>182</v>
      </c>
      <c r="BM199" s="136" t="s">
        <v>283</v>
      </c>
    </row>
    <row r="200" spans="2:65" s="139" customFormat="1">
      <c r="B200" s="138"/>
      <c r="D200" s="140" t="s">
        <v>184</v>
      </c>
      <c r="E200" s="141" t="s">
        <v>1</v>
      </c>
      <c r="F200" s="142" t="s">
        <v>90</v>
      </c>
      <c r="H200" s="143">
        <v>13.557</v>
      </c>
      <c r="L200" s="138"/>
      <c r="M200" s="144"/>
      <c r="T200" s="145"/>
      <c r="AT200" s="141" t="s">
        <v>184</v>
      </c>
      <c r="AU200" s="141" t="s">
        <v>86</v>
      </c>
      <c r="AV200" s="139" t="s">
        <v>86</v>
      </c>
      <c r="AW200" s="139" t="s">
        <v>32</v>
      </c>
      <c r="AX200" s="139" t="s">
        <v>81</v>
      </c>
      <c r="AY200" s="141" t="s">
        <v>176</v>
      </c>
    </row>
    <row r="201" spans="2:65" s="50" customFormat="1" ht="16.5" customHeight="1">
      <c r="B201" s="49"/>
      <c r="C201" s="125" t="s">
        <v>284</v>
      </c>
      <c r="D201" s="125" t="s">
        <v>178</v>
      </c>
      <c r="E201" s="126" t="s">
        <v>285</v>
      </c>
      <c r="F201" s="127" t="s">
        <v>286</v>
      </c>
      <c r="G201" s="128" t="s">
        <v>181</v>
      </c>
      <c r="H201" s="129">
        <v>13.557</v>
      </c>
      <c r="I201" s="21"/>
      <c r="J201" s="130">
        <f>ROUND(I201*H201,2)</f>
        <v>0</v>
      </c>
      <c r="K201" s="131"/>
      <c r="L201" s="49"/>
      <c r="M201" s="132" t="s">
        <v>1</v>
      </c>
      <c r="N201" s="133" t="s">
        <v>41</v>
      </c>
      <c r="P201" s="134">
        <f>O201*H201</f>
        <v>0</v>
      </c>
      <c r="Q201" s="134">
        <v>2.5999999999999998E-4</v>
      </c>
      <c r="R201" s="134">
        <f>Q201*H201</f>
        <v>3.5248199999999997E-3</v>
      </c>
      <c r="S201" s="134">
        <v>0</v>
      </c>
      <c r="T201" s="135">
        <f>S201*H201</f>
        <v>0</v>
      </c>
      <c r="AR201" s="136" t="s">
        <v>182</v>
      </c>
      <c r="AT201" s="136" t="s">
        <v>178</v>
      </c>
      <c r="AU201" s="136" t="s">
        <v>86</v>
      </c>
      <c r="AY201" s="42" t="s">
        <v>176</v>
      </c>
      <c r="BE201" s="137">
        <f>IF(N201="základní",J201,0)</f>
        <v>0</v>
      </c>
      <c r="BF201" s="137">
        <f>IF(N201="snížená",J201,0)</f>
        <v>0</v>
      </c>
      <c r="BG201" s="137">
        <f>IF(N201="zákl. přenesená",J201,0)</f>
        <v>0</v>
      </c>
      <c r="BH201" s="137">
        <f>IF(N201="sníž. přenesená",J201,0)</f>
        <v>0</v>
      </c>
      <c r="BI201" s="137">
        <f>IF(N201="nulová",J201,0)</f>
        <v>0</v>
      </c>
      <c r="BJ201" s="42" t="s">
        <v>81</v>
      </c>
      <c r="BK201" s="137">
        <f>ROUND(I201*H201,2)</f>
        <v>0</v>
      </c>
      <c r="BL201" s="42" t="s">
        <v>182</v>
      </c>
      <c r="BM201" s="136" t="s">
        <v>287</v>
      </c>
    </row>
    <row r="202" spans="2:65" s="154" customFormat="1">
      <c r="B202" s="153"/>
      <c r="D202" s="140" t="s">
        <v>184</v>
      </c>
      <c r="E202" s="155" t="s">
        <v>1</v>
      </c>
      <c r="F202" s="156" t="s">
        <v>288</v>
      </c>
      <c r="H202" s="155" t="s">
        <v>1</v>
      </c>
      <c r="L202" s="153"/>
      <c r="M202" s="157"/>
      <c r="T202" s="158"/>
      <c r="AT202" s="155" t="s">
        <v>184</v>
      </c>
      <c r="AU202" s="155" t="s">
        <v>86</v>
      </c>
      <c r="AV202" s="154" t="s">
        <v>81</v>
      </c>
      <c r="AW202" s="154" t="s">
        <v>32</v>
      </c>
      <c r="AX202" s="154" t="s">
        <v>76</v>
      </c>
      <c r="AY202" s="155" t="s">
        <v>176</v>
      </c>
    </row>
    <row r="203" spans="2:65" s="139" customFormat="1">
      <c r="B203" s="138"/>
      <c r="D203" s="140" t="s">
        <v>184</v>
      </c>
      <c r="E203" s="141" t="s">
        <v>1</v>
      </c>
      <c r="F203" s="142" t="s">
        <v>76</v>
      </c>
      <c r="H203" s="143">
        <v>0</v>
      </c>
      <c r="L203" s="138"/>
      <c r="M203" s="144"/>
      <c r="T203" s="145"/>
      <c r="AT203" s="141" t="s">
        <v>184</v>
      </c>
      <c r="AU203" s="141" t="s">
        <v>86</v>
      </c>
      <c r="AV203" s="139" t="s">
        <v>86</v>
      </c>
      <c r="AW203" s="139" t="s">
        <v>32</v>
      </c>
      <c r="AX203" s="139" t="s">
        <v>76</v>
      </c>
      <c r="AY203" s="141" t="s">
        <v>176</v>
      </c>
    </row>
    <row r="204" spans="2:65" s="154" customFormat="1">
      <c r="B204" s="153"/>
      <c r="D204" s="140" t="s">
        <v>184</v>
      </c>
      <c r="E204" s="155" t="s">
        <v>1</v>
      </c>
      <c r="F204" s="156" t="s">
        <v>289</v>
      </c>
      <c r="H204" s="155" t="s">
        <v>1</v>
      </c>
      <c r="L204" s="153"/>
      <c r="M204" s="157"/>
      <c r="T204" s="158"/>
      <c r="AT204" s="155" t="s">
        <v>184</v>
      </c>
      <c r="AU204" s="155" t="s">
        <v>86</v>
      </c>
      <c r="AV204" s="154" t="s">
        <v>81</v>
      </c>
      <c r="AW204" s="154" t="s">
        <v>32</v>
      </c>
      <c r="AX204" s="154" t="s">
        <v>76</v>
      </c>
      <c r="AY204" s="155" t="s">
        <v>176</v>
      </c>
    </row>
    <row r="205" spans="2:65" s="139" customFormat="1">
      <c r="B205" s="138"/>
      <c r="D205" s="140" t="s">
        <v>184</v>
      </c>
      <c r="E205" s="141" t="s">
        <v>1</v>
      </c>
      <c r="F205" s="142" t="s">
        <v>290</v>
      </c>
      <c r="H205" s="143">
        <v>2.5169999999999999</v>
      </c>
      <c r="L205" s="138"/>
      <c r="M205" s="144"/>
      <c r="T205" s="145"/>
      <c r="AT205" s="141" t="s">
        <v>184</v>
      </c>
      <c r="AU205" s="141" t="s">
        <v>86</v>
      </c>
      <c r="AV205" s="139" t="s">
        <v>86</v>
      </c>
      <c r="AW205" s="139" t="s">
        <v>32</v>
      </c>
      <c r="AX205" s="139" t="s">
        <v>76</v>
      </c>
      <c r="AY205" s="141" t="s">
        <v>176</v>
      </c>
    </row>
    <row r="206" spans="2:65" s="154" customFormat="1">
      <c r="B206" s="153"/>
      <c r="D206" s="140" t="s">
        <v>184</v>
      </c>
      <c r="E206" s="155" t="s">
        <v>1</v>
      </c>
      <c r="F206" s="156" t="s">
        <v>291</v>
      </c>
      <c r="H206" s="155" t="s">
        <v>1</v>
      </c>
      <c r="L206" s="153"/>
      <c r="M206" s="157"/>
      <c r="T206" s="158"/>
      <c r="AT206" s="155" t="s">
        <v>184</v>
      </c>
      <c r="AU206" s="155" t="s">
        <v>86</v>
      </c>
      <c r="AV206" s="154" t="s">
        <v>81</v>
      </c>
      <c r="AW206" s="154" t="s">
        <v>32</v>
      </c>
      <c r="AX206" s="154" t="s">
        <v>76</v>
      </c>
      <c r="AY206" s="155" t="s">
        <v>176</v>
      </c>
    </row>
    <row r="207" spans="2:65" s="139" customFormat="1">
      <c r="B207" s="138"/>
      <c r="D207" s="140" t="s">
        <v>184</v>
      </c>
      <c r="E207" s="141" t="s">
        <v>1</v>
      </c>
      <c r="F207" s="142" t="s">
        <v>292</v>
      </c>
      <c r="H207" s="143">
        <v>4.7039999999999997</v>
      </c>
      <c r="L207" s="138"/>
      <c r="M207" s="144"/>
      <c r="T207" s="145"/>
      <c r="AT207" s="141" t="s">
        <v>184</v>
      </c>
      <c r="AU207" s="141" t="s">
        <v>86</v>
      </c>
      <c r="AV207" s="139" t="s">
        <v>86</v>
      </c>
      <c r="AW207" s="139" t="s">
        <v>32</v>
      </c>
      <c r="AX207" s="139" t="s">
        <v>76</v>
      </c>
      <c r="AY207" s="141" t="s">
        <v>176</v>
      </c>
    </row>
    <row r="208" spans="2:65" s="154" customFormat="1">
      <c r="B208" s="153"/>
      <c r="D208" s="140" t="s">
        <v>184</v>
      </c>
      <c r="E208" s="155" t="s">
        <v>1</v>
      </c>
      <c r="F208" s="156" t="s">
        <v>293</v>
      </c>
      <c r="H208" s="155" t="s">
        <v>1</v>
      </c>
      <c r="L208" s="153"/>
      <c r="M208" s="157"/>
      <c r="T208" s="158"/>
      <c r="AT208" s="155" t="s">
        <v>184</v>
      </c>
      <c r="AU208" s="155" t="s">
        <v>86</v>
      </c>
      <c r="AV208" s="154" t="s">
        <v>81</v>
      </c>
      <c r="AW208" s="154" t="s">
        <v>32</v>
      </c>
      <c r="AX208" s="154" t="s">
        <v>76</v>
      </c>
      <c r="AY208" s="155" t="s">
        <v>176</v>
      </c>
    </row>
    <row r="209" spans="2:65" s="139" customFormat="1">
      <c r="B209" s="138"/>
      <c r="D209" s="140" t="s">
        <v>184</v>
      </c>
      <c r="E209" s="141" t="s">
        <v>1</v>
      </c>
      <c r="F209" s="142" t="s">
        <v>294</v>
      </c>
      <c r="H209" s="143">
        <v>6.3360000000000003</v>
      </c>
      <c r="L209" s="138"/>
      <c r="M209" s="144"/>
      <c r="T209" s="145"/>
      <c r="AT209" s="141" t="s">
        <v>184</v>
      </c>
      <c r="AU209" s="141" t="s">
        <v>86</v>
      </c>
      <c r="AV209" s="139" t="s">
        <v>86</v>
      </c>
      <c r="AW209" s="139" t="s">
        <v>32</v>
      </c>
      <c r="AX209" s="139" t="s">
        <v>76</v>
      </c>
      <c r="AY209" s="141" t="s">
        <v>176</v>
      </c>
    </row>
    <row r="210" spans="2:65" s="147" customFormat="1">
      <c r="B210" s="146"/>
      <c r="D210" s="140" t="s">
        <v>184</v>
      </c>
      <c r="E210" s="148" t="s">
        <v>90</v>
      </c>
      <c r="F210" s="149" t="s">
        <v>188</v>
      </c>
      <c r="H210" s="150">
        <v>13.557</v>
      </c>
      <c r="L210" s="146"/>
      <c r="M210" s="151"/>
      <c r="T210" s="152"/>
      <c r="AT210" s="148" t="s">
        <v>184</v>
      </c>
      <c r="AU210" s="148" t="s">
        <v>86</v>
      </c>
      <c r="AV210" s="147" t="s">
        <v>182</v>
      </c>
      <c r="AW210" s="147" t="s">
        <v>32</v>
      </c>
      <c r="AX210" s="147" t="s">
        <v>81</v>
      </c>
      <c r="AY210" s="148" t="s">
        <v>176</v>
      </c>
    </row>
    <row r="211" spans="2:65" s="50" customFormat="1" ht="37.9" customHeight="1">
      <c r="B211" s="49"/>
      <c r="C211" s="125" t="s">
        <v>7</v>
      </c>
      <c r="D211" s="125" t="s">
        <v>178</v>
      </c>
      <c r="E211" s="126" t="s">
        <v>295</v>
      </c>
      <c r="F211" s="127" t="s">
        <v>296</v>
      </c>
      <c r="G211" s="128" t="s">
        <v>268</v>
      </c>
      <c r="H211" s="129">
        <v>53.365000000000002</v>
      </c>
      <c r="I211" s="21"/>
      <c r="J211" s="130">
        <f>ROUND(I211*H211,2)</f>
        <v>0</v>
      </c>
      <c r="K211" s="131"/>
      <c r="L211" s="49"/>
      <c r="M211" s="132" t="s">
        <v>1</v>
      </c>
      <c r="N211" s="133" t="s">
        <v>41</v>
      </c>
      <c r="P211" s="134">
        <f>O211*H211</f>
        <v>0</v>
      </c>
      <c r="Q211" s="134">
        <v>1.7600000000000001E-3</v>
      </c>
      <c r="R211" s="134">
        <f>Q211*H211</f>
        <v>9.3922400000000003E-2</v>
      </c>
      <c r="S211" s="134">
        <v>0</v>
      </c>
      <c r="T211" s="135">
        <f>S211*H211</f>
        <v>0</v>
      </c>
      <c r="AR211" s="136" t="s">
        <v>182</v>
      </c>
      <c r="AT211" s="136" t="s">
        <v>178</v>
      </c>
      <c r="AU211" s="136" t="s">
        <v>86</v>
      </c>
      <c r="AY211" s="42" t="s">
        <v>176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42" t="s">
        <v>81</v>
      </c>
      <c r="BK211" s="137">
        <f>ROUND(I211*H211,2)</f>
        <v>0</v>
      </c>
      <c r="BL211" s="42" t="s">
        <v>182</v>
      </c>
      <c r="BM211" s="136" t="s">
        <v>297</v>
      </c>
    </row>
    <row r="212" spans="2:65" s="154" customFormat="1">
      <c r="B212" s="153"/>
      <c r="D212" s="140" t="s">
        <v>184</v>
      </c>
      <c r="E212" s="155" t="s">
        <v>1</v>
      </c>
      <c r="F212" s="156" t="s">
        <v>250</v>
      </c>
      <c r="H212" s="155" t="s">
        <v>1</v>
      </c>
      <c r="L212" s="153"/>
      <c r="M212" s="157"/>
      <c r="T212" s="158"/>
      <c r="AT212" s="155" t="s">
        <v>184</v>
      </c>
      <c r="AU212" s="155" t="s">
        <v>86</v>
      </c>
      <c r="AV212" s="154" t="s">
        <v>81</v>
      </c>
      <c r="AW212" s="154" t="s">
        <v>32</v>
      </c>
      <c r="AX212" s="154" t="s">
        <v>76</v>
      </c>
      <c r="AY212" s="155" t="s">
        <v>176</v>
      </c>
    </row>
    <row r="213" spans="2:65" s="154" customFormat="1">
      <c r="B213" s="153"/>
      <c r="D213" s="140" t="s">
        <v>184</v>
      </c>
      <c r="E213" s="155" t="s">
        <v>1</v>
      </c>
      <c r="F213" s="156" t="s">
        <v>288</v>
      </c>
      <c r="H213" s="155" t="s">
        <v>1</v>
      </c>
      <c r="L213" s="153"/>
      <c r="M213" s="157"/>
      <c r="T213" s="158"/>
      <c r="AT213" s="155" t="s">
        <v>184</v>
      </c>
      <c r="AU213" s="155" t="s">
        <v>86</v>
      </c>
      <c r="AV213" s="154" t="s">
        <v>81</v>
      </c>
      <c r="AW213" s="154" t="s">
        <v>32</v>
      </c>
      <c r="AX213" s="154" t="s">
        <v>76</v>
      </c>
      <c r="AY213" s="155" t="s">
        <v>176</v>
      </c>
    </row>
    <row r="214" spans="2:65" s="139" customFormat="1">
      <c r="B214" s="138"/>
      <c r="D214" s="140" t="s">
        <v>184</v>
      </c>
      <c r="E214" s="141" t="s">
        <v>1</v>
      </c>
      <c r="F214" s="142" t="s">
        <v>76</v>
      </c>
      <c r="H214" s="143">
        <v>0</v>
      </c>
      <c r="L214" s="138"/>
      <c r="M214" s="144"/>
      <c r="T214" s="145"/>
      <c r="AT214" s="141" t="s">
        <v>184</v>
      </c>
      <c r="AU214" s="141" t="s">
        <v>86</v>
      </c>
      <c r="AV214" s="139" t="s">
        <v>86</v>
      </c>
      <c r="AW214" s="139" t="s">
        <v>32</v>
      </c>
      <c r="AX214" s="139" t="s">
        <v>76</v>
      </c>
      <c r="AY214" s="141" t="s">
        <v>176</v>
      </c>
    </row>
    <row r="215" spans="2:65" s="154" customFormat="1">
      <c r="B215" s="153"/>
      <c r="D215" s="140" t="s">
        <v>184</v>
      </c>
      <c r="E215" s="155" t="s">
        <v>1</v>
      </c>
      <c r="F215" s="156" t="s">
        <v>289</v>
      </c>
      <c r="H215" s="155" t="s">
        <v>1</v>
      </c>
      <c r="L215" s="153"/>
      <c r="M215" s="157"/>
      <c r="T215" s="158"/>
      <c r="AT215" s="155" t="s">
        <v>184</v>
      </c>
      <c r="AU215" s="155" t="s">
        <v>86</v>
      </c>
      <c r="AV215" s="154" t="s">
        <v>81</v>
      </c>
      <c r="AW215" s="154" t="s">
        <v>32</v>
      </c>
      <c r="AX215" s="154" t="s">
        <v>76</v>
      </c>
      <c r="AY215" s="155" t="s">
        <v>176</v>
      </c>
    </row>
    <row r="216" spans="2:65" s="139" customFormat="1">
      <c r="B216" s="138"/>
      <c r="D216" s="140" t="s">
        <v>184</v>
      </c>
      <c r="E216" s="141" t="s">
        <v>1</v>
      </c>
      <c r="F216" s="142" t="s">
        <v>298</v>
      </c>
      <c r="H216" s="143">
        <v>7.87</v>
      </c>
      <c r="L216" s="138"/>
      <c r="M216" s="144"/>
      <c r="T216" s="145"/>
      <c r="AT216" s="141" t="s">
        <v>184</v>
      </c>
      <c r="AU216" s="141" t="s">
        <v>86</v>
      </c>
      <c r="AV216" s="139" t="s">
        <v>86</v>
      </c>
      <c r="AW216" s="139" t="s">
        <v>32</v>
      </c>
      <c r="AX216" s="139" t="s">
        <v>76</v>
      </c>
      <c r="AY216" s="141" t="s">
        <v>176</v>
      </c>
    </row>
    <row r="217" spans="2:65" s="154" customFormat="1">
      <c r="B217" s="153"/>
      <c r="D217" s="140" t="s">
        <v>184</v>
      </c>
      <c r="E217" s="155" t="s">
        <v>1</v>
      </c>
      <c r="F217" s="156" t="s">
        <v>291</v>
      </c>
      <c r="H217" s="155" t="s">
        <v>1</v>
      </c>
      <c r="L217" s="153"/>
      <c r="M217" s="157"/>
      <c r="T217" s="158"/>
      <c r="AT217" s="155" t="s">
        <v>184</v>
      </c>
      <c r="AU217" s="155" t="s">
        <v>86</v>
      </c>
      <c r="AV217" s="154" t="s">
        <v>81</v>
      </c>
      <c r="AW217" s="154" t="s">
        <v>32</v>
      </c>
      <c r="AX217" s="154" t="s">
        <v>76</v>
      </c>
      <c r="AY217" s="155" t="s">
        <v>176</v>
      </c>
    </row>
    <row r="218" spans="2:65" s="139" customFormat="1">
      <c r="B218" s="138"/>
      <c r="D218" s="140" t="s">
        <v>184</v>
      </c>
      <c r="E218" s="141" t="s">
        <v>1</v>
      </c>
      <c r="F218" s="142" t="s">
        <v>299</v>
      </c>
      <c r="H218" s="143">
        <v>7.84</v>
      </c>
      <c r="L218" s="138"/>
      <c r="M218" s="144"/>
      <c r="T218" s="145"/>
      <c r="AT218" s="141" t="s">
        <v>184</v>
      </c>
      <c r="AU218" s="141" t="s">
        <v>86</v>
      </c>
      <c r="AV218" s="139" t="s">
        <v>86</v>
      </c>
      <c r="AW218" s="139" t="s">
        <v>32</v>
      </c>
      <c r="AX218" s="139" t="s">
        <v>76</v>
      </c>
      <c r="AY218" s="141" t="s">
        <v>176</v>
      </c>
    </row>
    <row r="219" spans="2:65" s="154" customFormat="1">
      <c r="B219" s="153"/>
      <c r="D219" s="140" t="s">
        <v>184</v>
      </c>
      <c r="E219" s="155" t="s">
        <v>1</v>
      </c>
      <c r="F219" s="156" t="s">
        <v>293</v>
      </c>
      <c r="H219" s="155" t="s">
        <v>1</v>
      </c>
      <c r="L219" s="153"/>
      <c r="M219" s="157"/>
      <c r="T219" s="158"/>
      <c r="AT219" s="155" t="s">
        <v>184</v>
      </c>
      <c r="AU219" s="155" t="s">
        <v>86</v>
      </c>
      <c r="AV219" s="154" t="s">
        <v>81</v>
      </c>
      <c r="AW219" s="154" t="s">
        <v>32</v>
      </c>
      <c r="AX219" s="154" t="s">
        <v>76</v>
      </c>
      <c r="AY219" s="155" t="s">
        <v>176</v>
      </c>
    </row>
    <row r="220" spans="2:65" s="139" customFormat="1">
      <c r="B220" s="138"/>
      <c r="D220" s="140" t="s">
        <v>184</v>
      </c>
      <c r="E220" s="141" t="s">
        <v>1</v>
      </c>
      <c r="F220" s="142" t="s">
        <v>300</v>
      </c>
      <c r="H220" s="143">
        <v>10.56</v>
      </c>
      <c r="L220" s="138"/>
      <c r="M220" s="144"/>
      <c r="T220" s="145"/>
      <c r="AT220" s="141" t="s">
        <v>184</v>
      </c>
      <c r="AU220" s="141" t="s">
        <v>86</v>
      </c>
      <c r="AV220" s="139" t="s">
        <v>86</v>
      </c>
      <c r="AW220" s="139" t="s">
        <v>32</v>
      </c>
      <c r="AX220" s="139" t="s">
        <v>76</v>
      </c>
      <c r="AY220" s="141" t="s">
        <v>176</v>
      </c>
    </row>
    <row r="221" spans="2:65" s="170" customFormat="1">
      <c r="B221" s="169"/>
      <c r="D221" s="140" t="s">
        <v>184</v>
      </c>
      <c r="E221" s="171" t="s">
        <v>93</v>
      </c>
      <c r="F221" s="172" t="s">
        <v>301</v>
      </c>
      <c r="H221" s="173">
        <v>26.27</v>
      </c>
      <c r="L221" s="169"/>
      <c r="M221" s="174"/>
      <c r="T221" s="175"/>
      <c r="AT221" s="171" t="s">
        <v>184</v>
      </c>
      <c r="AU221" s="171" t="s">
        <v>86</v>
      </c>
      <c r="AV221" s="170" t="s">
        <v>192</v>
      </c>
      <c r="AW221" s="170" t="s">
        <v>32</v>
      </c>
      <c r="AX221" s="170" t="s">
        <v>76</v>
      </c>
      <c r="AY221" s="171" t="s">
        <v>176</v>
      </c>
    </row>
    <row r="222" spans="2:65" s="154" customFormat="1">
      <c r="B222" s="153"/>
      <c r="D222" s="140" t="s">
        <v>184</v>
      </c>
      <c r="E222" s="155" t="s">
        <v>1</v>
      </c>
      <c r="F222" s="156" t="s">
        <v>105</v>
      </c>
      <c r="H222" s="155" t="s">
        <v>1</v>
      </c>
      <c r="L222" s="153"/>
      <c r="M222" s="157"/>
      <c r="T222" s="158"/>
      <c r="AT222" s="155" t="s">
        <v>184</v>
      </c>
      <c r="AU222" s="155" t="s">
        <v>86</v>
      </c>
      <c r="AV222" s="154" t="s">
        <v>81</v>
      </c>
      <c r="AW222" s="154" t="s">
        <v>32</v>
      </c>
      <c r="AX222" s="154" t="s">
        <v>76</v>
      </c>
      <c r="AY222" s="155" t="s">
        <v>176</v>
      </c>
    </row>
    <row r="223" spans="2:65" s="139" customFormat="1">
      <c r="B223" s="138"/>
      <c r="D223" s="140" t="s">
        <v>184</v>
      </c>
      <c r="E223" s="141" t="s">
        <v>1</v>
      </c>
      <c r="F223" s="142" t="s">
        <v>104</v>
      </c>
      <c r="H223" s="143">
        <v>27.094999999999999</v>
      </c>
      <c r="L223" s="138"/>
      <c r="M223" s="144"/>
      <c r="T223" s="145"/>
      <c r="AT223" s="141" t="s">
        <v>184</v>
      </c>
      <c r="AU223" s="141" t="s">
        <v>86</v>
      </c>
      <c r="AV223" s="139" t="s">
        <v>86</v>
      </c>
      <c r="AW223" s="139" t="s">
        <v>32</v>
      </c>
      <c r="AX223" s="139" t="s">
        <v>76</v>
      </c>
      <c r="AY223" s="141" t="s">
        <v>176</v>
      </c>
    </row>
    <row r="224" spans="2:65" s="170" customFormat="1">
      <c r="B224" s="169"/>
      <c r="D224" s="140" t="s">
        <v>184</v>
      </c>
      <c r="E224" s="171" t="s">
        <v>1</v>
      </c>
      <c r="F224" s="172" t="s">
        <v>301</v>
      </c>
      <c r="H224" s="173">
        <v>27.094999999999999</v>
      </c>
      <c r="L224" s="169"/>
      <c r="M224" s="174"/>
      <c r="T224" s="175"/>
      <c r="AT224" s="171" t="s">
        <v>184</v>
      </c>
      <c r="AU224" s="171" t="s">
        <v>86</v>
      </c>
      <c r="AV224" s="170" t="s">
        <v>192</v>
      </c>
      <c r="AW224" s="170" t="s">
        <v>32</v>
      </c>
      <c r="AX224" s="170" t="s">
        <v>76</v>
      </c>
      <c r="AY224" s="171" t="s">
        <v>176</v>
      </c>
    </row>
    <row r="225" spans="2:65" s="147" customFormat="1">
      <c r="B225" s="146"/>
      <c r="D225" s="140" t="s">
        <v>184</v>
      </c>
      <c r="E225" s="148" t="s">
        <v>1</v>
      </c>
      <c r="F225" s="149" t="s">
        <v>188</v>
      </c>
      <c r="H225" s="150">
        <v>53.365000000000002</v>
      </c>
      <c r="L225" s="146"/>
      <c r="M225" s="151"/>
      <c r="T225" s="152"/>
      <c r="AT225" s="148" t="s">
        <v>184</v>
      </c>
      <c r="AU225" s="148" t="s">
        <v>86</v>
      </c>
      <c r="AV225" s="147" t="s">
        <v>182</v>
      </c>
      <c r="AW225" s="147" t="s">
        <v>32</v>
      </c>
      <c r="AX225" s="147" t="s">
        <v>81</v>
      </c>
      <c r="AY225" s="148" t="s">
        <v>176</v>
      </c>
    </row>
    <row r="226" spans="2:65" s="50" customFormat="1" ht="16.5" customHeight="1">
      <c r="B226" s="49"/>
      <c r="C226" s="159" t="s">
        <v>302</v>
      </c>
      <c r="D226" s="159" t="s">
        <v>240</v>
      </c>
      <c r="E226" s="160" t="s">
        <v>303</v>
      </c>
      <c r="F226" s="161" t="s">
        <v>304</v>
      </c>
      <c r="G226" s="162" t="s">
        <v>181</v>
      </c>
      <c r="H226" s="163">
        <v>10.548999999999999</v>
      </c>
      <c r="I226" s="22"/>
      <c r="J226" s="164">
        <f>ROUND(I226*H226,2)</f>
        <v>0</v>
      </c>
      <c r="K226" s="165"/>
      <c r="L226" s="166"/>
      <c r="M226" s="167" t="s">
        <v>1</v>
      </c>
      <c r="N226" s="168" t="s">
        <v>41</v>
      </c>
      <c r="P226" s="134">
        <f>O226*H226</f>
        <v>0</v>
      </c>
      <c r="Q226" s="134">
        <v>9.2000000000000003E-4</v>
      </c>
      <c r="R226" s="134">
        <f>Q226*H226</f>
        <v>9.7050799999999996E-3</v>
      </c>
      <c r="S226" s="134">
        <v>0</v>
      </c>
      <c r="T226" s="135">
        <f>S226*H226</f>
        <v>0</v>
      </c>
      <c r="AR226" s="136" t="s">
        <v>215</v>
      </c>
      <c r="AT226" s="136" t="s">
        <v>240</v>
      </c>
      <c r="AU226" s="136" t="s">
        <v>86</v>
      </c>
      <c r="AY226" s="42" t="s">
        <v>176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42" t="s">
        <v>81</v>
      </c>
      <c r="BK226" s="137">
        <f>ROUND(I226*H226,2)</f>
        <v>0</v>
      </c>
      <c r="BL226" s="42" t="s">
        <v>182</v>
      </c>
      <c r="BM226" s="136" t="s">
        <v>305</v>
      </c>
    </row>
    <row r="227" spans="2:65" s="154" customFormat="1">
      <c r="B227" s="153"/>
      <c r="D227" s="140" t="s">
        <v>184</v>
      </c>
      <c r="E227" s="155" t="s">
        <v>1</v>
      </c>
      <c r="F227" s="156" t="s">
        <v>288</v>
      </c>
      <c r="H227" s="155" t="s">
        <v>1</v>
      </c>
      <c r="L227" s="153"/>
      <c r="M227" s="157"/>
      <c r="T227" s="158"/>
      <c r="AT227" s="155" t="s">
        <v>184</v>
      </c>
      <c r="AU227" s="155" t="s">
        <v>86</v>
      </c>
      <c r="AV227" s="154" t="s">
        <v>81</v>
      </c>
      <c r="AW227" s="154" t="s">
        <v>32</v>
      </c>
      <c r="AX227" s="154" t="s">
        <v>76</v>
      </c>
      <c r="AY227" s="155" t="s">
        <v>176</v>
      </c>
    </row>
    <row r="228" spans="2:65" s="139" customFormat="1">
      <c r="B228" s="138"/>
      <c r="D228" s="140" t="s">
        <v>184</v>
      </c>
      <c r="E228" s="141" t="s">
        <v>1</v>
      </c>
      <c r="F228" s="142" t="s">
        <v>76</v>
      </c>
      <c r="H228" s="143">
        <v>0</v>
      </c>
      <c r="L228" s="138"/>
      <c r="M228" s="144"/>
      <c r="T228" s="145"/>
      <c r="AT228" s="141" t="s">
        <v>184</v>
      </c>
      <c r="AU228" s="141" t="s">
        <v>86</v>
      </c>
      <c r="AV228" s="139" t="s">
        <v>86</v>
      </c>
      <c r="AW228" s="139" t="s">
        <v>32</v>
      </c>
      <c r="AX228" s="139" t="s">
        <v>76</v>
      </c>
      <c r="AY228" s="141" t="s">
        <v>176</v>
      </c>
    </row>
    <row r="229" spans="2:65" s="154" customFormat="1">
      <c r="B229" s="153"/>
      <c r="D229" s="140" t="s">
        <v>184</v>
      </c>
      <c r="E229" s="155" t="s">
        <v>1</v>
      </c>
      <c r="F229" s="156" t="s">
        <v>289</v>
      </c>
      <c r="H229" s="155" t="s">
        <v>1</v>
      </c>
      <c r="L229" s="153"/>
      <c r="M229" s="157"/>
      <c r="T229" s="158"/>
      <c r="AT229" s="155" t="s">
        <v>184</v>
      </c>
      <c r="AU229" s="155" t="s">
        <v>86</v>
      </c>
      <c r="AV229" s="154" t="s">
        <v>81</v>
      </c>
      <c r="AW229" s="154" t="s">
        <v>32</v>
      </c>
      <c r="AX229" s="154" t="s">
        <v>76</v>
      </c>
      <c r="AY229" s="155" t="s">
        <v>176</v>
      </c>
    </row>
    <row r="230" spans="2:65" s="139" customFormat="1">
      <c r="B230" s="138"/>
      <c r="D230" s="140" t="s">
        <v>184</v>
      </c>
      <c r="E230" s="141" t="s">
        <v>1</v>
      </c>
      <c r="F230" s="142" t="s">
        <v>306</v>
      </c>
      <c r="H230" s="143">
        <v>1.079</v>
      </c>
      <c r="L230" s="138"/>
      <c r="M230" s="144"/>
      <c r="T230" s="145"/>
      <c r="AT230" s="141" t="s">
        <v>184</v>
      </c>
      <c r="AU230" s="141" t="s">
        <v>86</v>
      </c>
      <c r="AV230" s="139" t="s">
        <v>86</v>
      </c>
      <c r="AW230" s="139" t="s">
        <v>32</v>
      </c>
      <c r="AX230" s="139" t="s">
        <v>76</v>
      </c>
      <c r="AY230" s="141" t="s">
        <v>176</v>
      </c>
    </row>
    <row r="231" spans="2:65" s="154" customFormat="1">
      <c r="B231" s="153"/>
      <c r="D231" s="140" t="s">
        <v>184</v>
      </c>
      <c r="E231" s="155" t="s">
        <v>1</v>
      </c>
      <c r="F231" s="156" t="s">
        <v>291</v>
      </c>
      <c r="H231" s="155" t="s">
        <v>1</v>
      </c>
      <c r="L231" s="153"/>
      <c r="M231" s="157"/>
      <c r="T231" s="158"/>
      <c r="AT231" s="155" t="s">
        <v>184</v>
      </c>
      <c r="AU231" s="155" t="s">
        <v>86</v>
      </c>
      <c r="AV231" s="154" t="s">
        <v>81</v>
      </c>
      <c r="AW231" s="154" t="s">
        <v>32</v>
      </c>
      <c r="AX231" s="154" t="s">
        <v>76</v>
      </c>
      <c r="AY231" s="155" t="s">
        <v>176</v>
      </c>
    </row>
    <row r="232" spans="2:65" s="139" customFormat="1">
      <c r="B232" s="138"/>
      <c r="D232" s="140" t="s">
        <v>184</v>
      </c>
      <c r="E232" s="141" t="s">
        <v>1</v>
      </c>
      <c r="F232" s="142" t="s">
        <v>307</v>
      </c>
      <c r="H232" s="143">
        <v>3.1360000000000001</v>
      </c>
      <c r="L232" s="138"/>
      <c r="M232" s="144"/>
      <c r="T232" s="145"/>
      <c r="AT232" s="141" t="s">
        <v>184</v>
      </c>
      <c r="AU232" s="141" t="s">
        <v>86</v>
      </c>
      <c r="AV232" s="139" t="s">
        <v>86</v>
      </c>
      <c r="AW232" s="139" t="s">
        <v>32</v>
      </c>
      <c r="AX232" s="139" t="s">
        <v>76</v>
      </c>
      <c r="AY232" s="141" t="s">
        <v>176</v>
      </c>
    </row>
    <row r="233" spans="2:65" s="154" customFormat="1">
      <c r="B233" s="153"/>
      <c r="D233" s="140" t="s">
        <v>184</v>
      </c>
      <c r="E233" s="155" t="s">
        <v>1</v>
      </c>
      <c r="F233" s="156" t="s">
        <v>293</v>
      </c>
      <c r="H233" s="155" t="s">
        <v>1</v>
      </c>
      <c r="L233" s="153"/>
      <c r="M233" s="157"/>
      <c r="T233" s="158"/>
      <c r="AT233" s="155" t="s">
        <v>184</v>
      </c>
      <c r="AU233" s="155" t="s">
        <v>86</v>
      </c>
      <c r="AV233" s="154" t="s">
        <v>81</v>
      </c>
      <c r="AW233" s="154" t="s">
        <v>32</v>
      </c>
      <c r="AX233" s="154" t="s">
        <v>76</v>
      </c>
      <c r="AY233" s="155" t="s">
        <v>176</v>
      </c>
    </row>
    <row r="234" spans="2:65" s="139" customFormat="1">
      <c r="B234" s="138"/>
      <c r="D234" s="140" t="s">
        <v>184</v>
      </c>
      <c r="E234" s="141" t="s">
        <v>1</v>
      </c>
      <c r="F234" s="142" t="s">
        <v>308</v>
      </c>
      <c r="H234" s="143">
        <v>4.2240000000000002</v>
      </c>
      <c r="L234" s="138"/>
      <c r="M234" s="144"/>
      <c r="T234" s="145"/>
      <c r="AT234" s="141" t="s">
        <v>184</v>
      </c>
      <c r="AU234" s="141" t="s">
        <v>86</v>
      </c>
      <c r="AV234" s="139" t="s">
        <v>86</v>
      </c>
      <c r="AW234" s="139" t="s">
        <v>32</v>
      </c>
      <c r="AX234" s="139" t="s">
        <v>76</v>
      </c>
      <c r="AY234" s="141" t="s">
        <v>176</v>
      </c>
    </row>
    <row r="235" spans="2:65" s="147" customFormat="1">
      <c r="B235" s="146"/>
      <c r="D235" s="140" t="s">
        <v>184</v>
      </c>
      <c r="E235" s="148" t="s">
        <v>96</v>
      </c>
      <c r="F235" s="149" t="s">
        <v>188</v>
      </c>
      <c r="H235" s="150">
        <v>8.4390000000000001</v>
      </c>
      <c r="L235" s="146"/>
      <c r="M235" s="151"/>
      <c r="T235" s="152"/>
      <c r="AT235" s="148" t="s">
        <v>184</v>
      </c>
      <c r="AU235" s="148" t="s">
        <v>86</v>
      </c>
      <c r="AV235" s="147" t="s">
        <v>182</v>
      </c>
      <c r="AW235" s="147" t="s">
        <v>32</v>
      </c>
      <c r="AX235" s="147" t="s">
        <v>76</v>
      </c>
      <c r="AY235" s="148" t="s">
        <v>176</v>
      </c>
    </row>
    <row r="236" spans="2:65" s="139" customFormat="1">
      <c r="B236" s="138"/>
      <c r="D236" s="140" t="s">
        <v>184</v>
      </c>
      <c r="E236" s="141" t="s">
        <v>1</v>
      </c>
      <c r="F236" s="142" t="s">
        <v>309</v>
      </c>
      <c r="H236" s="143">
        <v>10.548999999999999</v>
      </c>
      <c r="L236" s="138"/>
      <c r="M236" s="144"/>
      <c r="T236" s="145"/>
      <c r="AT236" s="141" t="s">
        <v>184</v>
      </c>
      <c r="AU236" s="141" t="s">
        <v>86</v>
      </c>
      <c r="AV236" s="139" t="s">
        <v>86</v>
      </c>
      <c r="AW236" s="139" t="s">
        <v>32</v>
      </c>
      <c r="AX236" s="139" t="s">
        <v>81</v>
      </c>
      <c r="AY236" s="141" t="s">
        <v>176</v>
      </c>
    </row>
    <row r="237" spans="2:65" s="50" customFormat="1" ht="24.25" customHeight="1">
      <c r="B237" s="49"/>
      <c r="C237" s="159" t="s">
        <v>310</v>
      </c>
      <c r="D237" s="159" t="s">
        <v>240</v>
      </c>
      <c r="E237" s="160" t="s">
        <v>311</v>
      </c>
      <c r="F237" s="161" t="s">
        <v>312</v>
      </c>
      <c r="G237" s="162" t="s">
        <v>181</v>
      </c>
      <c r="H237" s="163">
        <v>6.5990000000000002</v>
      </c>
      <c r="I237" s="22"/>
      <c r="J237" s="164">
        <f>ROUND(I237*H237,2)</f>
        <v>0</v>
      </c>
      <c r="K237" s="165"/>
      <c r="L237" s="166"/>
      <c r="M237" s="167" t="s">
        <v>1</v>
      </c>
      <c r="N237" s="168" t="s">
        <v>41</v>
      </c>
      <c r="P237" s="134">
        <f>O237*H237</f>
        <v>0</v>
      </c>
      <c r="Q237" s="134">
        <v>5.9999999999999995E-4</v>
      </c>
      <c r="R237" s="134">
        <f>Q237*H237</f>
        <v>3.9594000000000001E-3</v>
      </c>
      <c r="S237" s="134">
        <v>0</v>
      </c>
      <c r="T237" s="135">
        <f>S237*H237</f>
        <v>0</v>
      </c>
      <c r="AR237" s="136" t="s">
        <v>215</v>
      </c>
      <c r="AT237" s="136" t="s">
        <v>240</v>
      </c>
      <c r="AU237" s="136" t="s">
        <v>86</v>
      </c>
      <c r="AY237" s="42" t="s">
        <v>176</v>
      </c>
      <c r="BE237" s="137">
        <f>IF(N237="základní",J237,0)</f>
        <v>0</v>
      </c>
      <c r="BF237" s="137">
        <f>IF(N237="snížená",J237,0)</f>
        <v>0</v>
      </c>
      <c r="BG237" s="137">
        <f>IF(N237="zákl. přenesená",J237,0)</f>
        <v>0</v>
      </c>
      <c r="BH237" s="137">
        <f>IF(N237="sníž. přenesená",J237,0)</f>
        <v>0</v>
      </c>
      <c r="BI237" s="137">
        <f>IF(N237="nulová",J237,0)</f>
        <v>0</v>
      </c>
      <c r="BJ237" s="42" t="s">
        <v>81</v>
      </c>
      <c r="BK237" s="137">
        <f>ROUND(I237*H237,2)</f>
        <v>0</v>
      </c>
      <c r="BL237" s="42" t="s">
        <v>182</v>
      </c>
      <c r="BM237" s="136" t="s">
        <v>313</v>
      </c>
    </row>
    <row r="238" spans="2:65" s="139" customFormat="1">
      <c r="B238" s="138"/>
      <c r="D238" s="140" t="s">
        <v>184</v>
      </c>
      <c r="E238" s="141" t="s">
        <v>1</v>
      </c>
      <c r="F238" s="142" t="s">
        <v>314</v>
      </c>
      <c r="H238" s="143">
        <v>5.4189999999999996</v>
      </c>
      <c r="L238" s="138"/>
      <c r="M238" s="144"/>
      <c r="T238" s="145"/>
      <c r="AT238" s="141" t="s">
        <v>184</v>
      </c>
      <c r="AU238" s="141" t="s">
        <v>86</v>
      </c>
      <c r="AV238" s="139" t="s">
        <v>86</v>
      </c>
      <c r="AW238" s="139" t="s">
        <v>32</v>
      </c>
      <c r="AX238" s="139" t="s">
        <v>76</v>
      </c>
      <c r="AY238" s="141" t="s">
        <v>176</v>
      </c>
    </row>
    <row r="239" spans="2:65" s="139" customFormat="1">
      <c r="B239" s="138"/>
      <c r="D239" s="140" t="s">
        <v>184</v>
      </c>
      <c r="E239" s="141" t="s">
        <v>99</v>
      </c>
      <c r="F239" s="142" t="s">
        <v>315</v>
      </c>
      <c r="H239" s="143">
        <v>0.57999999999999996</v>
      </c>
      <c r="L239" s="138"/>
      <c r="M239" s="144"/>
      <c r="T239" s="145"/>
      <c r="AT239" s="141" t="s">
        <v>184</v>
      </c>
      <c r="AU239" s="141" t="s">
        <v>86</v>
      </c>
      <c r="AV239" s="139" t="s">
        <v>86</v>
      </c>
      <c r="AW239" s="139" t="s">
        <v>32</v>
      </c>
      <c r="AX239" s="139" t="s">
        <v>76</v>
      </c>
      <c r="AY239" s="141" t="s">
        <v>176</v>
      </c>
    </row>
    <row r="240" spans="2:65" s="147" customFormat="1">
      <c r="B240" s="146"/>
      <c r="D240" s="140" t="s">
        <v>184</v>
      </c>
      <c r="E240" s="148" t="s">
        <v>1</v>
      </c>
      <c r="F240" s="149" t="s">
        <v>188</v>
      </c>
      <c r="H240" s="150">
        <v>5.9989999999999997</v>
      </c>
      <c r="L240" s="146"/>
      <c r="M240" s="151"/>
      <c r="T240" s="152"/>
      <c r="AT240" s="148" t="s">
        <v>184</v>
      </c>
      <c r="AU240" s="148" t="s">
        <v>86</v>
      </c>
      <c r="AV240" s="147" t="s">
        <v>182</v>
      </c>
      <c r="AW240" s="147" t="s">
        <v>32</v>
      </c>
      <c r="AX240" s="147" t="s">
        <v>76</v>
      </c>
      <c r="AY240" s="148" t="s">
        <v>176</v>
      </c>
    </row>
    <row r="241" spans="2:65" s="139" customFormat="1">
      <c r="B241" s="138"/>
      <c r="D241" s="140" t="s">
        <v>184</v>
      </c>
      <c r="E241" s="141" t="s">
        <v>1</v>
      </c>
      <c r="F241" s="142" t="s">
        <v>316</v>
      </c>
      <c r="H241" s="143">
        <v>6.5990000000000002</v>
      </c>
      <c r="L241" s="138"/>
      <c r="M241" s="144"/>
      <c r="T241" s="145"/>
      <c r="AT241" s="141" t="s">
        <v>184</v>
      </c>
      <c r="AU241" s="141" t="s">
        <v>86</v>
      </c>
      <c r="AV241" s="139" t="s">
        <v>86</v>
      </c>
      <c r="AW241" s="139" t="s">
        <v>32</v>
      </c>
      <c r="AX241" s="139" t="s">
        <v>81</v>
      </c>
      <c r="AY241" s="141" t="s">
        <v>176</v>
      </c>
    </row>
    <row r="242" spans="2:65" s="50" customFormat="1" ht="37.9" customHeight="1">
      <c r="B242" s="49"/>
      <c r="C242" s="125" t="s">
        <v>317</v>
      </c>
      <c r="D242" s="125" t="s">
        <v>178</v>
      </c>
      <c r="E242" s="126" t="s">
        <v>318</v>
      </c>
      <c r="F242" s="127" t="s">
        <v>319</v>
      </c>
      <c r="G242" s="128" t="s">
        <v>181</v>
      </c>
      <c r="H242" s="129">
        <v>13.557</v>
      </c>
      <c r="I242" s="21"/>
      <c r="J242" s="130">
        <f>ROUND(I242*H242,2)</f>
        <v>0</v>
      </c>
      <c r="K242" s="131"/>
      <c r="L242" s="49"/>
      <c r="M242" s="132" t="s">
        <v>1</v>
      </c>
      <c r="N242" s="133" t="s">
        <v>41</v>
      </c>
      <c r="P242" s="134">
        <f>O242*H242</f>
        <v>0</v>
      </c>
      <c r="Q242" s="134">
        <v>1E-4</v>
      </c>
      <c r="R242" s="134">
        <f>Q242*H242</f>
        <v>1.3557E-3</v>
      </c>
      <c r="S242" s="134">
        <v>0</v>
      </c>
      <c r="T242" s="135">
        <f>S242*H242</f>
        <v>0</v>
      </c>
      <c r="AR242" s="136" t="s">
        <v>182</v>
      </c>
      <c r="AT242" s="136" t="s">
        <v>178</v>
      </c>
      <c r="AU242" s="136" t="s">
        <v>86</v>
      </c>
      <c r="AY242" s="42" t="s">
        <v>176</v>
      </c>
      <c r="BE242" s="137">
        <f>IF(N242="základní",J242,0)</f>
        <v>0</v>
      </c>
      <c r="BF242" s="137">
        <f>IF(N242="snížená",J242,0)</f>
        <v>0</v>
      </c>
      <c r="BG242" s="137">
        <f>IF(N242="zákl. přenesená",J242,0)</f>
        <v>0</v>
      </c>
      <c r="BH242" s="137">
        <f>IF(N242="sníž. přenesená",J242,0)</f>
        <v>0</v>
      </c>
      <c r="BI242" s="137">
        <f>IF(N242="nulová",J242,0)</f>
        <v>0</v>
      </c>
      <c r="BJ242" s="42" t="s">
        <v>81</v>
      </c>
      <c r="BK242" s="137">
        <f>ROUND(I242*H242,2)</f>
        <v>0</v>
      </c>
      <c r="BL242" s="42" t="s">
        <v>182</v>
      </c>
      <c r="BM242" s="136" t="s">
        <v>320</v>
      </c>
    </row>
    <row r="243" spans="2:65" s="139" customFormat="1">
      <c r="B243" s="138"/>
      <c r="D243" s="140" t="s">
        <v>184</v>
      </c>
      <c r="E243" s="141" t="s">
        <v>1</v>
      </c>
      <c r="F243" s="142" t="s">
        <v>90</v>
      </c>
      <c r="H243" s="143">
        <v>13.557</v>
      </c>
      <c r="L243" s="138"/>
      <c r="M243" s="144"/>
      <c r="T243" s="145"/>
      <c r="AT243" s="141" t="s">
        <v>184</v>
      </c>
      <c r="AU243" s="141" t="s">
        <v>86</v>
      </c>
      <c r="AV243" s="139" t="s">
        <v>86</v>
      </c>
      <c r="AW243" s="139" t="s">
        <v>32</v>
      </c>
      <c r="AX243" s="139" t="s">
        <v>81</v>
      </c>
      <c r="AY243" s="141" t="s">
        <v>176</v>
      </c>
    </row>
    <row r="244" spans="2:65" s="50" customFormat="1" ht="24.25" customHeight="1">
      <c r="B244" s="49"/>
      <c r="C244" s="125" t="s">
        <v>321</v>
      </c>
      <c r="D244" s="125" t="s">
        <v>178</v>
      </c>
      <c r="E244" s="126" t="s">
        <v>322</v>
      </c>
      <c r="F244" s="127" t="s">
        <v>323</v>
      </c>
      <c r="G244" s="128" t="s">
        <v>181</v>
      </c>
      <c r="H244" s="129">
        <v>0.57999999999999996</v>
      </c>
      <c r="I244" s="21"/>
      <c r="J244" s="130">
        <f>ROUND(I244*H244,2)</f>
        <v>0</v>
      </c>
      <c r="K244" s="131"/>
      <c r="L244" s="49"/>
      <c r="M244" s="132" t="s">
        <v>1</v>
      </c>
      <c r="N244" s="133" t="s">
        <v>41</v>
      </c>
      <c r="P244" s="134">
        <f>O244*H244</f>
        <v>0</v>
      </c>
      <c r="Q244" s="134">
        <v>5.7000000000000002E-3</v>
      </c>
      <c r="R244" s="134">
        <f>Q244*H244</f>
        <v>3.3059999999999999E-3</v>
      </c>
      <c r="S244" s="134">
        <v>0</v>
      </c>
      <c r="T244" s="135">
        <f>S244*H244</f>
        <v>0</v>
      </c>
      <c r="AR244" s="136" t="s">
        <v>182</v>
      </c>
      <c r="AT244" s="136" t="s">
        <v>178</v>
      </c>
      <c r="AU244" s="136" t="s">
        <v>86</v>
      </c>
      <c r="AY244" s="42" t="s">
        <v>176</v>
      </c>
      <c r="BE244" s="137">
        <f>IF(N244="základní",J244,0)</f>
        <v>0</v>
      </c>
      <c r="BF244" s="137">
        <f>IF(N244="snížená",J244,0)</f>
        <v>0</v>
      </c>
      <c r="BG244" s="137">
        <f>IF(N244="zákl. přenesená",J244,0)</f>
        <v>0</v>
      </c>
      <c r="BH244" s="137">
        <f>IF(N244="sníž. přenesená",J244,0)</f>
        <v>0</v>
      </c>
      <c r="BI244" s="137">
        <f>IF(N244="nulová",J244,0)</f>
        <v>0</v>
      </c>
      <c r="BJ244" s="42" t="s">
        <v>81</v>
      </c>
      <c r="BK244" s="137">
        <f>ROUND(I244*H244,2)</f>
        <v>0</v>
      </c>
      <c r="BL244" s="42" t="s">
        <v>182</v>
      </c>
      <c r="BM244" s="136" t="s">
        <v>324</v>
      </c>
    </row>
    <row r="245" spans="2:65" s="139" customFormat="1">
      <c r="B245" s="138"/>
      <c r="D245" s="140" t="s">
        <v>184</v>
      </c>
      <c r="E245" s="141" t="s">
        <v>1</v>
      </c>
      <c r="F245" s="142" t="s">
        <v>99</v>
      </c>
      <c r="H245" s="143">
        <v>0.57999999999999996</v>
      </c>
      <c r="L245" s="138"/>
      <c r="M245" s="144"/>
      <c r="T245" s="145"/>
      <c r="AT245" s="141" t="s">
        <v>184</v>
      </c>
      <c r="AU245" s="141" t="s">
        <v>86</v>
      </c>
      <c r="AV245" s="139" t="s">
        <v>86</v>
      </c>
      <c r="AW245" s="139" t="s">
        <v>32</v>
      </c>
      <c r="AX245" s="139" t="s">
        <v>81</v>
      </c>
      <c r="AY245" s="141" t="s">
        <v>176</v>
      </c>
    </row>
    <row r="246" spans="2:65" s="50" customFormat="1" ht="37.9" customHeight="1">
      <c r="B246" s="49"/>
      <c r="C246" s="125" t="s">
        <v>325</v>
      </c>
      <c r="D246" s="125" t="s">
        <v>178</v>
      </c>
      <c r="E246" s="126" t="s">
        <v>326</v>
      </c>
      <c r="F246" s="127" t="s">
        <v>327</v>
      </c>
      <c r="G246" s="128" t="s">
        <v>328</v>
      </c>
      <c r="H246" s="129">
        <v>1</v>
      </c>
      <c r="I246" s="21"/>
      <c r="J246" s="130">
        <f>ROUND(I246*H246,2)</f>
        <v>0</v>
      </c>
      <c r="K246" s="131"/>
      <c r="L246" s="49"/>
      <c r="M246" s="132" t="s">
        <v>1</v>
      </c>
      <c r="N246" s="133" t="s">
        <v>41</v>
      </c>
      <c r="P246" s="134">
        <f>O246*H246</f>
        <v>0</v>
      </c>
      <c r="Q246" s="134">
        <v>5.7000000000000002E-3</v>
      </c>
      <c r="R246" s="134">
        <f>Q246*H246</f>
        <v>5.7000000000000002E-3</v>
      </c>
      <c r="S246" s="134">
        <v>0</v>
      </c>
      <c r="T246" s="135">
        <f>S246*H246</f>
        <v>0</v>
      </c>
      <c r="AR246" s="136" t="s">
        <v>182</v>
      </c>
      <c r="AT246" s="136" t="s">
        <v>178</v>
      </c>
      <c r="AU246" s="136" t="s">
        <v>86</v>
      </c>
      <c r="AY246" s="42" t="s">
        <v>176</v>
      </c>
      <c r="BE246" s="137">
        <f>IF(N246="základní",J246,0)</f>
        <v>0</v>
      </c>
      <c r="BF246" s="137">
        <f>IF(N246="snížená",J246,0)</f>
        <v>0</v>
      </c>
      <c r="BG246" s="137">
        <f>IF(N246="zákl. přenesená",J246,0)</f>
        <v>0</v>
      </c>
      <c r="BH246" s="137">
        <f>IF(N246="sníž. přenesená",J246,0)</f>
        <v>0</v>
      </c>
      <c r="BI246" s="137">
        <f>IF(N246="nulová",J246,0)</f>
        <v>0</v>
      </c>
      <c r="BJ246" s="42" t="s">
        <v>81</v>
      </c>
      <c r="BK246" s="137">
        <f>ROUND(I246*H246,2)</f>
        <v>0</v>
      </c>
      <c r="BL246" s="42" t="s">
        <v>182</v>
      </c>
      <c r="BM246" s="136" t="s">
        <v>329</v>
      </c>
    </row>
    <row r="247" spans="2:65" s="50" customFormat="1" ht="24.25" customHeight="1">
      <c r="B247" s="49"/>
      <c r="C247" s="125" t="s">
        <v>330</v>
      </c>
      <c r="D247" s="125" t="s">
        <v>178</v>
      </c>
      <c r="E247" s="126" t="s">
        <v>331</v>
      </c>
      <c r="F247" s="127" t="s">
        <v>332</v>
      </c>
      <c r="G247" s="128" t="s">
        <v>181</v>
      </c>
      <c r="H247" s="129">
        <v>13.557</v>
      </c>
      <c r="I247" s="21"/>
      <c r="J247" s="130">
        <f>ROUND(I247*H247,2)</f>
        <v>0</v>
      </c>
      <c r="K247" s="131"/>
      <c r="L247" s="49"/>
      <c r="M247" s="132" t="s">
        <v>1</v>
      </c>
      <c r="N247" s="133" t="s">
        <v>41</v>
      </c>
      <c r="P247" s="134">
        <f>O247*H247</f>
        <v>0</v>
      </c>
      <c r="Q247" s="134">
        <v>2.8500000000000001E-3</v>
      </c>
      <c r="R247" s="134">
        <f>Q247*H247</f>
        <v>3.8637450000000004E-2</v>
      </c>
      <c r="S247" s="134">
        <v>0</v>
      </c>
      <c r="T247" s="135">
        <f>S247*H247</f>
        <v>0</v>
      </c>
      <c r="AR247" s="136" t="s">
        <v>182</v>
      </c>
      <c r="AT247" s="136" t="s">
        <v>178</v>
      </c>
      <c r="AU247" s="136" t="s">
        <v>86</v>
      </c>
      <c r="AY247" s="42" t="s">
        <v>176</v>
      </c>
      <c r="BE247" s="137">
        <f>IF(N247="základní",J247,0)</f>
        <v>0</v>
      </c>
      <c r="BF247" s="137">
        <f>IF(N247="snížená",J247,0)</f>
        <v>0</v>
      </c>
      <c r="BG247" s="137">
        <f>IF(N247="zákl. přenesená",J247,0)</f>
        <v>0</v>
      </c>
      <c r="BH247" s="137">
        <f>IF(N247="sníž. přenesená",J247,0)</f>
        <v>0</v>
      </c>
      <c r="BI247" s="137">
        <f>IF(N247="nulová",J247,0)</f>
        <v>0</v>
      </c>
      <c r="BJ247" s="42" t="s">
        <v>81</v>
      </c>
      <c r="BK247" s="137">
        <f>ROUND(I247*H247,2)</f>
        <v>0</v>
      </c>
      <c r="BL247" s="42" t="s">
        <v>182</v>
      </c>
      <c r="BM247" s="136" t="s">
        <v>333</v>
      </c>
    </row>
    <row r="248" spans="2:65" s="154" customFormat="1">
      <c r="B248" s="153"/>
      <c r="D248" s="140" t="s">
        <v>184</v>
      </c>
      <c r="E248" s="155" t="s">
        <v>1</v>
      </c>
      <c r="F248" s="156" t="s">
        <v>250</v>
      </c>
      <c r="H248" s="155" t="s">
        <v>1</v>
      </c>
      <c r="L248" s="153"/>
      <c r="M248" s="157"/>
      <c r="T248" s="158"/>
      <c r="AT248" s="155" t="s">
        <v>184</v>
      </c>
      <c r="AU248" s="155" t="s">
        <v>86</v>
      </c>
      <c r="AV248" s="154" t="s">
        <v>81</v>
      </c>
      <c r="AW248" s="154" t="s">
        <v>32</v>
      </c>
      <c r="AX248" s="154" t="s">
        <v>76</v>
      </c>
      <c r="AY248" s="155" t="s">
        <v>176</v>
      </c>
    </row>
    <row r="249" spans="2:65" s="139" customFormat="1">
      <c r="B249" s="138"/>
      <c r="D249" s="140" t="s">
        <v>184</v>
      </c>
      <c r="E249" s="141" t="s">
        <v>1</v>
      </c>
      <c r="F249" s="142" t="s">
        <v>90</v>
      </c>
      <c r="H249" s="143">
        <v>13.557</v>
      </c>
      <c r="L249" s="138"/>
      <c r="M249" s="144"/>
      <c r="T249" s="145"/>
      <c r="AT249" s="141" t="s">
        <v>184</v>
      </c>
      <c r="AU249" s="141" t="s">
        <v>86</v>
      </c>
      <c r="AV249" s="139" t="s">
        <v>86</v>
      </c>
      <c r="AW249" s="139" t="s">
        <v>32</v>
      </c>
      <c r="AX249" s="139" t="s">
        <v>81</v>
      </c>
      <c r="AY249" s="141" t="s">
        <v>176</v>
      </c>
    </row>
    <row r="250" spans="2:65" s="50" customFormat="1" ht="24.25" customHeight="1">
      <c r="B250" s="49"/>
      <c r="C250" s="125" t="s">
        <v>334</v>
      </c>
      <c r="D250" s="125" t="s">
        <v>178</v>
      </c>
      <c r="E250" s="126" t="s">
        <v>335</v>
      </c>
      <c r="F250" s="127" t="s">
        <v>336</v>
      </c>
      <c r="G250" s="128" t="s">
        <v>181</v>
      </c>
      <c r="H250" s="129">
        <v>13.557</v>
      </c>
      <c r="I250" s="21"/>
      <c r="J250" s="130">
        <f>ROUND(I250*H250,2)</f>
        <v>0</v>
      </c>
      <c r="K250" s="131"/>
      <c r="L250" s="49"/>
      <c r="M250" s="132" t="s">
        <v>1</v>
      </c>
      <c r="N250" s="133" t="s">
        <v>41</v>
      </c>
      <c r="P250" s="134">
        <f>O250*H250</f>
        <v>0</v>
      </c>
      <c r="Q250" s="134">
        <v>0</v>
      </c>
      <c r="R250" s="134">
        <f>Q250*H250</f>
        <v>0</v>
      </c>
      <c r="S250" s="134">
        <v>0</v>
      </c>
      <c r="T250" s="135">
        <f>S250*H250</f>
        <v>0</v>
      </c>
      <c r="AR250" s="136" t="s">
        <v>182</v>
      </c>
      <c r="AT250" s="136" t="s">
        <v>178</v>
      </c>
      <c r="AU250" s="136" t="s">
        <v>86</v>
      </c>
      <c r="AY250" s="42" t="s">
        <v>176</v>
      </c>
      <c r="BE250" s="137">
        <f>IF(N250="základní",J250,0)</f>
        <v>0</v>
      </c>
      <c r="BF250" s="137">
        <f>IF(N250="snížená",J250,0)</f>
        <v>0</v>
      </c>
      <c r="BG250" s="137">
        <f>IF(N250="zákl. přenesená",J250,0)</f>
        <v>0</v>
      </c>
      <c r="BH250" s="137">
        <f>IF(N250="sníž. přenesená",J250,0)</f>
        <v>0</v>
      </c>
      <c r="BI250" s="137">
        <f>IF(N250="nulová",J250,0)</f>
        <v>0</v>
      </c>
      <c r="BJ250" s="42" t="s">
        <v>81</v>
      </c>
      <c r="BK250" s="137">
        <f>ROUND(I250*H250,2)</f>
        <v>0</v>
      </c>
      <c r="BL250" s="42" t="s">
        <v>182</v>
      </c>
      <c r="BM250" s="136" t="s">
        <v>337</v>
      </c>
    </row>
    <row r="251" spans="2:65" s="139" customFormat="1">
      <c r="B251" s="138"/>
      <c r="D251" s="140" t="s">
        <v>184</v>
      </c>
      <c r="E251" s="141" t="s">
        <v>1</v>
      </c>
      <c r="F251" s="142" t="s">
        <v>90</v>
      </c>
      <c r="H251" s="143">
        <v>13.557</v>
      </c>
      <c r="L251" s="138"/>
      <c r="M251" s="144"/>
      <c r="T251" s="145"/>
      <c r="AT251" s="141" t="s">
        <v>184</v>
      </c>
      <c r="AU251" s="141" t="s">
        <v>86</v>
      </c>
      <c r="AV251" s="139" t="s">
        <v>86</v>
      </c>
      <c r="AW251" s="139" t="s">
        <v>32</v>
      </c>
      <c r="AX251" s="139" t="s">
        <v>81</v>
      </c>
      <c r="AY251" s="141" t="s">
        <v>176</v>
      </c>
    </row>
    <row r="252" spans="2:65" s="50" customFormat="1" ht="24.25" customHeight="1">
      <c r="B252" s="49"/>
      <c r="C252" s="125" t="s">
        <v>338</v>
      </c>
      <c r="D252" s="125" t="s">
        <v>178</v>
      </c>
      <c r="E252" s="126" t="s">
        <v>339</v>
      </c>
      <c r="F252" s="127" t="s">
        <v>340</v>
      </c>
      <c r="G252" s="128" t="s">
        <v>268</v>
      </c>
      <c r="H252" s="129">
        <v>25.59</v>
      </c>
      <c r="I252" s="21"/>
      <c r="J252" s="130">
        <f>ROUND(I252*H252,2)</f>
        <v>0</v>
      </c>
      <c r="K252" s="131"/>
      <c r="L252" s="49"/>
      <c r="M252" s="132" t="s">
        <v>1</v>
      </c>
      <c r="N252" s="133" t="s">
        <v>41</v>
      </c>
      <c r="P252" s="134">
        <f>O252*H252</f>
        <v>0</v>
      </c>
      <c r="Q252" s="134">
        <v>0</v>
      </c>
      <c r="R252" s="134">
        <f>Q252*H252</f>
        <v>0</v>
      </c>
      <c r="S252" s="134">
        <v>0</v>
      </c>
      <c r="T252" s="135">
        <f>S252*H252</f>
        <v>0</v>
      </c>
      <c r="AR252" s="136" t="s">
        <v>182</v>
      </c>
      <c r="AT252" s="136" t="s">
        <v>178</v>
      </c>
      <c r="AU252" s="136" t="s">
        <v>86</v>
      </c>
      <c r="AY252" s="42" t="s">
        <v>176</v>
      </c>
      <c r="BE252" s="137">
        <f>IF(N252="základní",J252,0)</f>
        <v>0</v>
      </c>
      <c r="BF252" s="137">
        <f>IF(N252="snížená",J252,0)</f>
        <v>0</v>
      </c>
      <c r="BG252" s="137">
        <f>IF(N252="zákl. přenesená",J252,0)</f>
        <v>0</v>
      </c>
      <c r="BH252" s="137">
        <f>IF(N252="sníž. přenesená",J252,0)</f>
        <v>0</v>
      </c>
      <c r="BI252" s="137">
        <f>IF(N252="nulová",J252,0)</f>
        <v>0</v>
      </c>
      <c r="BJ252" s="42" t="s">
        <v>81</v>
      </c>
      <c r="BK252" s="137">
        <f>ROUND(I252*H252,2)</f>
        <v>0</v>
      </c>
      <c r="BL252" s="42" t="s">
        <v>182</v>
      </c>
      <c r="BM252" s="136" t="s">
        <v>341</v>
      </c>
    </row>
    <row r="253" spans="2:65" s="154" customFormat="1">
      <c r="B253" s="153"/>
      <c r="D253" s="140" t="s">
        <v>184</v>
      </c>
      <c r="E253" s="155" t="s">
        <v>1</v>
      </c>
      <c r="F253" s="156" t="s">
        <v>288</v>
      </c>
      <c r="H253" s="155" t="s">
        <v>1</v>
      </c>
      <c r="L253" s="153"/>
      <c r="M253" s="157"/>
      <c r="T253" s="158"/>
      <c r="AT253" s="155" t="s">
        <v>184</v>
      </c>
      <c r="AU253" s="155" t="s">
        <v>86</v>
      </c>
      <c r="AV253" s="154" t="s">
        <v>81</v>
      </c>
      <c r="AW253" s="154" t="s">
        <v>32</v>
      </c>
      <c r="AX253" s="154" t="s">
        <v>76</v>
      </c>
      <c r="AY253" s="155" t="s">
        <v>176</v>
      </c>
    </row>
    <row r="254" spans="2:65" s="139" customFormat="1">
      <c r="B254" s="138"/>
      <c r="D254" s="140" t="s">
        <v>184</v>
      </c>
      <c r="E254" s="141" t="s">
        <v>1</v>
      </c>
      <c r="F254" s="142" t="s">
        <v>76</v>
      </c>
      <c r="H254" s="143">
        <v>0</v>
      </c>
      <c r="L254" s="138"/>
      <c r="M254" s="144"/>
      <c r="T254" s="145"/>
      <c r="AT254" s="141" t="s">
        <v>184</v>
      </c>
      <c r="AU254" s="141" t="s">
        <v>86</v>
      </c>
      <c r="AV254" s="139" t="s">
        <v>86</v>
      </c>
      <c r="AW254" s="139" t="s">
        <v>32</v>
      </c>
      <c r="AX254" s="139" t="s">
        <v>76</v>
      </c>
      <c r="AY254" s="141" t="s">
        <v>176</v>
      </c>
    </row>
    <row r="255" spans="2:65" s="154" customFormat="1">
      <c r="B255" s="153"/>
      <c r="D255" s="140" t="s">
        <v>184</v>
      </c>
      <c r="E255" s="155" t="s">
        <v>1</v>
      </c>
      <c r="F255" s="156" t="s">
        <v>289</v>
      </c>
      <c r="H255" s="155" t="s">
        <v>1</v>
      </c>
      <c r="L255" s="153"/>
      <c r="M255" s="157"/>
      <c r="T255" s="158"/>
      <c r="AT255" s="155" t="s">
        <v>184</v>
      </c>
      <c r="AU255" s="155" t="s">
        <v>86</v>
      </c>
      <c r="AV255" s="154" t="s">
        <v>81</v>
      </c>
      <c r="AW255" s="154" t="s">
        <v>32</v>
      </c>
      <c r="AX255" s="154" t="s">
        <v>76</v>
      </c>
      <c r="AY255" s="155" t="s">
        <v>176</v>
      </c>
    </row>
    <row r="256" spans="2:65" s="139" customFormat="1">
      <c r="B256" s="138"/>
      <c r="D256" s="140" t="s">
        <v>184</v>
      </c>
      <c r="E256" s="141" t="s">
        <v>1</v>
      </c>
      <c r="F256" s="142" t="s">
        <v>342</v>
      </c>
      <c r="H256" s="143">
        <v>7.19</v>
      </c>
      <c r="L256" s="138"/>
      <c r="M256" s="144"/>
      <c r="T256" s="145"/>
      <c r="AT256" s="141" t="s">
        <v>184</v>
      </c>
      <c r="AU256" s="141" t="s">
        <v>86</v>
      </c>
      <c r="AV256" s="139" t="s">
        <v>86</v>
      </c>
      <c r="AW256" s="139" t="s">
        <v>32</v>
      </c>
      <c r="AX256" s="139" t="s">
        <v>76</v>
      </c>
      <c r="AY256" s="141" t="s">
        <v>176</v>
      </c>
    </row>
    <row r="257" spans="2:65" s="154" customFormat="1">
      <c r="B257" s="153"/>
      <c r="D257" s="140" t="s">
        <v>184</v>
      </c>
      <c r="E257" s="155" t="s">
        <v>1</v>
      </c>
      <c r="F257" s="156" t="s">
        <v>291</v>
      </c>
      <c r="H257" s="155" t="s">
        <v>1</v>
      </c>
      <c r="L257" s="153"/>
      <c r="M257" s="157"/>
      <c r="T257" s="158"/>
      <c r="AT257" s="155" t="s">
        <v>184</v>
      </c>
      <c r="AU257" s="155" t="s">
        <v>86</v>
      </c>
      <c r="AV257" s="154" t="s">
        <v>81</v>
      </c>
      <c r="AW257" s="154" t="s">
        <v>32</v>
      </c>
      <c r="AX257" s="154" t="s">
        <v>76</v>
      </c>
      <c r="AY257" s="155" t="s">
        <v>176</v>
      </c>
    </row>
    <row r="258" spans="2:65" s="139" customFormat="1">
      <c r="B258" s="138"/>
      <c r="D258" s="140" t="s">
        <v>184</v>
      </c>
      <c r="E258" s="141" t="s">
        <v>1</v>
      </c>
      <c r="F258" s="142" t="s">
        <v>299</v>
      </c>
      <c r="H258" s="143">
        <v>7.84</v>
      </c>
      <c r="L258" s="138"/>
      <c r="M258" s="144"/>
      <c r="T258" s="145"/>
      <c r="AT258" s="141" t="s">
        <v>184</v>
      </c>
      <c r="AU258" s="141" t="s">
        <v>86</v>
      </c>
      <c r="AV258" s="139" t="s">
        <v>86</v>
      </c>
      <c r="AW258" s="139" t="s">
        <v>32</v>
      </c>
      <c r="AX258" s="139" t="s">
        <v>76</v>
      </c>
      <c r="AY258" s="141" t="s">
        <v>176</v>
      </c>
    </row>
    <row r="259" spans="2:65" s="154" customFormat="1">
      <c r="B259" s="153"/>
      <c r="D259" s="140" t="s">
        <v>184</v>
      </c>
      <c r="E259" s="155" t="s">
        <v>1</v>
      </c>
      <c r="F259" s="156" t="s">
        <v>293</v>
      </c>
      <c r="H259" s="155" t="s">
        <v>1</v>
      </c>
      <c r="L259" s="153"/>
      <c r="M259" s="157"/>
      <c r="T259" s="158"/>
      <c r="AT259" s="155" t="s">
        <v>184</v>
      </c>
      <c r="AU259" s="155" t="s">
        <v>86</v>
      </c>
      <c r="AV259" s="154" t="s">
        <v>81</v>
      </c>
      <c r="AW259" s="154" t="s">
        <v>32</v>
      </c>
      <c r="AX259" s="154" t="s">
        <v>76</v>
      </c>
      <c r="AY259" s="155" t="s">
        <v>176</v>
      </c>
    </row>
    <row r="260" spans="2:65" s="139" customFormat="1">
      <c r="B260" s="138"/>
      <c r="D260" s="140" t="s">
        <v>184</v>
      </c>
      <c r="E260" s="141" t="s">
        <v>1</v>
      </c>
      <c r="F260" s="142" t="s">
        <v>300</v>
      </c>
      <c r="H260" s="143">
        <v>10.56</v>
      </c>
      <c r="L260" s="138"/>
      <c r="M260" s="144"/>
      <c r="T260" s="145"/>
      <c r="AT260" s="141" t="s">
        <v>184</v>
      </c>
      <c r="AU260" s="141" t="s">
        <v>86</v>
      </c>
      <c r="AV260" s="139" t="s">
        <v>86</v>
      </c>
      <c r="AW260" s="139" t="s">
        <v>32</v>
      </c>
      <c r="AX260" s="139" t="s">
        <v>76</v>
      </c>
      <c r="AY260" s="141" t="s">
        <v>176</v>
      </c>
    </row>
    <row r="261" spans="2:65" s="147" customFormat="1">
      <c r="B261" s="146"/>
      <c r="D261" s="140" t="s">
        <v>184</v>
      </c>
      <c r="E261" s="148" t="s">
        <v>1</v>
      </c>
      <c r="F261" s="149" t="s">
        <v>188</v>
      </c>
      <c r="H261" s="150">
        <v>25.59</v>
      </c>
      <c r="L261" s="146"/>
      <c r="M261" s="151"/>
      <c r="T261" s="152"/>
      <c r="AT261" s="148" t="s">
        <v>184</v>
      </c>
      <c r="AU261" s="148" t="s">
        <v>86</v>
      </c>
      <c r="AV261" s="147" t="s">
        <v>182</v>
      </c>
      <c r="AW261" s="147" t="s">
        <v>32</v>
      </c>
      <c r="AX261" s="147" t="s">
        <v>81</v>
      </c>
      <c r="AY261" s="148" t="s">
        <v>176</v>
      </c>
    </row>
    <row r="262" spans="2:65" s="50" customFormat="1" ht="16.5" customHeight="1">
      <c r="B262" s="49"/>
      <c r="C262" s="159" t="s">
        <v>343</v>
      </c>
      <c r="D262" s="159" t="s">
        <v>240</v>
      </c>
      <c r="E262" s="160" t="s">
        <v>344</v>
      </c>
      <c r="F262" s="161" t="s">
        <v>345</v>
      </c>
      <c r="G262" s="162" t="s">
        <v>268</v>
      </c>
      <c r="H262" s="163">
        <v>28.149000000000001</v>
      </c>
      <c r="I262" s="22"/>
      <c r="J262" s="164">
        <f>ROUND(I262*H262,2)</f>
        <v>0</v>
      </c>
      <c r="K262" s="165"/>
      <c r="L262" s="166"/>
      <c r="M262" s="167" t="s">
        <v>1</v>
      </c>
      <c r="N262" s="168" t="s">
        <v>41</v>
      </c>
      <c r="P262" s="134">
        <f>O262*H262</f>
        <v>0</v>
      </c>
      <c r="Q262" s="134">
        <v>3.0000000000000001E-5</v>
      </c>
      <c r="R262" s="134">
        <f>Q262*H262</f>
        <v>8.4447000000000005E-4</v>
      </c>
      <c r="S262" s="134">
        <v>0</v>
      </c>
      <c r="T262" s="135">
        <f>S262*H262</f>
        <v>0</v>
      </c>
      <c r="AR262" s="136" t="s">
        <v>215</v>
      </c>
      <c r="AT262" s="136" t="s">
        <v>240</v>
      </c>
      <c r="AU262" s="136" t="s">
        <v>86</v>
      </c>
      <c r="AY262" s="42" t="s">
        <v>176</v>
      </c>
      <c r="BE262" s="137">
        <f>IF(N262="základní",J262,0)</f>
        <v>0</v>
      </c>
      <c r="BF262" s="137">
        <f>IF(N262="snížená",J262,0)</f>
        <v>0</v>
      </c>
      <c r="BG262" s="137">
        <f>IF(N262="zákl. přenesená",J262,0)</f>
        <v>0</v>
      </c>
      <c r="BH262" s="137">
        <f>IF(N262="sníž. přenesená",J262,0)</f>
        <v>0</v>
      </c>
      <c r="BI262" s="137">
        <f>IF(N262="nulová",J262,0)</f>
        <v>0</v>
      </c>
      <c r="BJ262" s="42" t="s">
        <v>81</v>
      </c>
      <c r="BK262" s="137">
        <f>ROUND(I262*H262,2)</f>
        <v>0</v>
      </c>
      <c r="BL262" s="42" t="s">
        <v>182</v>
      </c>
      <c r="BM262" s="136" t="s">
        <v>346</v>
      </c>
    </row>
    <row r="263" spans="2:65" s="139" customFormat="1">
      <c r="B263" s="138"/>
      <c r="D263" s="140" t="s">
        <v>184</v>
      </c>
      <c r="E263" s="141" t="s">
        <v>1</v>
      </c>
      <c r="F263" s="142" t="s">
        <v>347</v>
      </c>
      <c r="H263" s="143">
        <v>28.149000000000001</v>
      </c>
      <c r="L263" s="138"/>
      <c r="M263" s="144"/>
      <c r="T263" s="145"/>
      <c r="AT263" s="141" t="s">
        <v>184</v>
      </c>
      <c r="AU263" s="141" t="s">
        <v>86</v>
      </c>
      <c r="AV263" s="139" t="s">
        <v>86</v>
      </c>
      <c r="AW263" s="139" t="s">
        <v>32</v>
      </c>
      <c r="AX263" s="139" t="s">
        <v>81</v>
      </c>
      <c r="AY263" s="141" t="s">
        <v>176</v>
      </c>
    </row>
    <row r="264" spans="2:65" s="50" customFormat="1" ht="24.25" customHeight="1">
      <c r="B264" s="49"/>
      <c r="C264" s="125" t="s">
        <v>348</v>
      </c>
      <c r="D264" s="125" t="s">
        <v>178</v>
      </c>
      <c r="E264" s="126" t="s">
        <v>349</v>
      </c>
      <c r="F264" s="127" t="s">
        <v>350</v>
      </c>
      <c r="G264" s="128" t="s">
        <v>268</v>
      </c>
      <c r="H264" s="129">
        <v>189.78</v>
      </c>
      <c r="I264" s="21"/>
      <c r="J264" s="130">
        <f>ROUND(I264*H264,2)</f>
        <v>0</v>
      </c>
      <c r="K264" s="131"/>
      <c r="L264" s="49"/>
      <c r="M264" s="132" t="s">
        <v>1</v>
      </c>
      <c r="N264" s="133" t="s">
        <v>41</v>
      </c>
      <c r="P264" s="134">
        <f>O264*H264</f>
        <v>0</v>
      </c>
      <c r="Q264" s="134">
        <v>0</v>
      </c>
      <c r="R264" s="134">
        <f>Q264*H264</f>
        <v>0</v>
      </c>
      <c r="S264" s="134">
        <v>0</v>
      </c>
      <c r="T264" s="135">
        <f>S264*H264</f>
        <v>0</v>
      </c>
      <c r="AR264" s="136" t="s">
        <v>182</v>
      </c>
      <c r="AT264" s="136" t="s">
        <v>178</v>
      </c>
      <c r="AU264" s="136" t="s">
        <v>86</v>
      </c>
      <c r="AY264" s="42" t="s">
        <v>176</v>
      </c>
      <c r="BE264" s="137">
        <f>IF(N264="základní",J264,0)</f>
        <v>0</v>
      </c>
      <c r="BF264" s="137">
        <f>IF(N264="snížená",J264,0)</f>
        <v>0</v>
      </c>
      <c r="BG264" s="137">
        <f>IF(N264="zákl. přenesená",J264,0)</f>
        <v>0</v>
      </c>
      <c r="BH264" s="137">
        <f>IF(N264="sníž. přenesená",J264,0)</f>
        <v>0</v>
      </c>
      <c r="BI264" s="137">
        <f>IF(N264="nulová",J264,0)</f>
        <v>0</v>
      </c>
      <c r="BJ264" s="42" t="s">
        <v>81</v>
      </c>
      <c r="BK264" s="137">
        <f>ROUND(I264*H264,2)</f>
        <v>0</v>
      </c>
      <c r="BL264" s="42" t="s">
        <v>182</v>
      </c>
      <c r="BM264" s="136" t="s">
        <v>351</v>
      </c>
    </row>
    <row r="265" spans="2:65" s="154" customFormat="1">
      <c r="B265" s="153"/>
      <c r="D265" s="140" t="s">
        <v>184</v>
      </c>
      <c r="E265" s="155" t="s">
        <v>1</v>
      </c>
      <c r="F265" s="156" t="s">
        <v>352</v>
      </c>
      <c r="H265" s="155" t="s">
        <v>1</v>
      </c>
      <c r="L265" s="153"/>
      <c r="M265" s="157"/>
      <c r="T265" s="158"/>
      <c r="AT265" s="155" t="s">
        <v>184</v>
      </c>
      <c r="AU265" s="155" t="s">
        <v>86</v>
      </c>
      <c r="AV265" s="154" t="s">
        <v>81</v>
      </c>
      <c r="AW265" s="154" t="s">
        <v>32</v>
      </c>
      <c r="AX265" s="154" t="s">
        <v>76</v>
      </c>
      <c r="AY265" s="155" t="s">
        <v>176</v>
      </c>
    </row>
    <row r="266" spans="2:65" s="139" customFormat="1" ht="20">
      <c r="B266" s="138"/>
      <c r="D266" s="140" t="s">
        <v>184</v>
      </c>
      <c r="E266" s="141" t="s">
        <v>1</v>
      </c>
      <c r="F266" s="142" t="s">
        <v>353</v>
      </c>
      <c r="H266" s="143">
        <v>189.78</v>
      </c>
      <c r="L266" s="138"/>
      <c r="M266" s="144"/>
      <c r="T266" s="145"/>
      <c r="AT266" s="141" t="s">
        <v>184</v>
      </c>
      <c r="AU266" s="141" t="s">
        <v>86</v>
      </c>
      <c r="AV266" s="139" t="s">
        <v>86</v>
      </c>
      <c r="AW266" s="139" t="s">
        <v>32</v>
      </c>
      <c r="AX266" s="139" t="s">
        <v>81</v>
      </c>
      <c r="AY266" s="141" t="s">
        <v>176</v>
      </c>
    </row>
    <row r="267" spans="2:65" s="50" customFormat="1" ht="24.25" customHeight="1">
      <c r="B267" s="49"/>
      <c r="C267" s="159" t="s">
        <v>354</v>
      </c>
      <c r="D267" s="159" t="s">
        <v>240</v>
      </c>
      <c r="E267" s="160" t="s">
        <v>355</v>
      </c>
      <c r="F267" s="161" t="s">
        <v>356</v>
      </c>
      <c r="G267" s="162" t="s">
        <v>268</v>
      </c>
      <c r="H267" s="163">
        <v>208.75800000000001</v>
      </c>
      <c r="I267" s="22"/>
      <c r="J267" s="164">
        <f>ROUND(I267*H267,2)</f>
        <v>0</v>
      </c>
      <c r="K267" s="165"/>
      <c r="L267" s="166"/>
      <c r="M267" s="167" t="s">
        <v>1</v>
      </c>
      <c r="N267" s="168" t="s">
        <v>41</v>
      </c>
      <c r="P267" s="134">
        <f>O267*H267</f>
        <v>0</v>
      </c>
      <c r="Q267" s="134">
        <v>4.0000000000000003E-5</v>
      </c>
      <c r="R267" s="134">
        <f>Q267*H267</f>
        <v>8.3503200000000014E-3</v>
      </c>
      <c r="S267" s="134">
        <v>0</v>
      </c>
      <c r="T267" s="135">
        <f>S267*H267</f>
        <v>0</v>
      </c>
      <c r="AR267" s="136" t="s">
        <v>215</v>
      </c>
      <c r="AT267" s="136" t="s">
        <v>240</v>
      </c>
      <c r="AU267" s="136" t="s">
        <v>86</v>
      </c>
      <c r="AY267" s="42" t="s">
        <v>176</v>
      </c>
      <c r="BE267" s="137">
        <f>IF(N267="základní",J267,0)</f>
        <v>0</v>
      </c>
      <c r="BF267" s="137">
        <f>IF(N267="snížená",J267,0)</f>
        <v>0</v>
      </c>
      <c r="BG267" s="137">
        <f>IF(N267="zákl. přenesená",J267,0)</f>
        <v>0</v>
      </c>
      <c r="BH267" s="137">
        <f>IF(N267="sníž. přenesená",J267,0)</f>
        <v>0</v>
      </c>
      <c r="BI267" s="137">
        <f>IF(N267="nulová",J267,0)</f>
        <v>0</v>
      </c>
      <c r="BJ267" s="42" t="s">
        <v>81</v>
      </c>
      <c r="BK267" s="137">
        <f>ROUND(I267*H267,2)</f>
        <v>0</v>
      </c>
      <c r="BL267" s="42" t="s">
        <v>182</v>
      </c>
      <c r="BM267" s="136" t="s">
        <v>357</v>
      </c>
    </row>
    <row r="268" spans="2:65" s="139" customFormat="1">
      <c r="B268" s="138"/>
      <c r="D268" s="140" t="s">
        <v>184</v>
      </c>
      <c r="E268" s="141" t="s">
        <v>1</v>
      </c>
      <c r="F268" s="142" t="s">
        <v>358</v>
      </c>
      <c r="H268" s="143">
        <v>208.75800000000001</v>
      </c>
      <c r="L268" s="138"/>
      <c r="M268" s="144"/>
      <c r="T268" s="145"/>
      <c r="AT268" s="141" t="s">
        <v>184</v>
      </c>
      <c r="AU268" s="141" t="s">
        <v>86</v>
      </c>
      <c r="AV268" s="139" t="s">
        <v>86</v>
      </c>
      <c r="AW268" s="139" t="s">
        <v>32</v>
      </c>
      <c r="AX268" s="139" t="s">
        <v>81</v>
      </c>
      <c r="AY268" s="141" t="s">
        <v>176</v>
      </c>
    </row>
    <row r="269" spans="2:65" s="50" customFormat="1" ht="16.5" customHeight="1">
      <c r="B269" s="49"/>
      <c r="C269" s="125" t="s">
        <v>359</v>
      </c>
      <c r="D269" s="125" t="s">
        <v>178</v>
      </c>
      <c r="E269" s="126" t="s">
        <v>360</v>
      </c>
      <c r="F269" s="127" t="s">
        <v>361</v>
      </c>
      <c r="G269" s="128" t="s">
        <v>268</v>
      </c>
      <c r="H269" s="129">
        <v>37.494999999999997</v>
      </c>
      <c r="I269" s="21"/>
      <c r="J269" s="130">
        <f>ROUND(I269*H269,2)</f>
        <v>0</v>
      </c>
      <c r="K269" s="131"/>
      <c r="L269" s="49"/>
      <c r="M269" s="132" t="s">
        <v>1</v>
      </c>
      <c r="N269" s="133" t="s">
        <v>41</v>
      </c>
      <c r="P269" s="134">
        <f>O269*H269</f>
        <v>0</v>
      </c>
      <c r="Q269" s="134">
        <v>0</v>
      </c>
      <c r="R269" s="134">
        <f>Q269*H269</f>
        <v>0</v>
      </c>
      <c r="S269" s="134">
        <v>0</v>
      </c>
      <c r="T269" s="135">
        <f>S269*H269</f>
        <v>0</v>
      </c>
      <c r="AR269" s="136" t="s">
        <v>182</v>
      </c>
      <c r="AT269" s="136" t="s">
        <v>178</v>
      </c>
      <c r="AU269" s="136" t="s">
        <v>86</v>
      </c>
      <c r="AY269" s="42" t="s">
        <v>176</v>
      </c>
      <c r="BE269" s="137">
        <f>IF(N269="základní",J269,0)</f>
        <v>0</v>
      </c>
      <c r="BF269" s="137">
        <f>IF(N269="snížená",J269,0)</f>
        <v>0</v>
      </c>
      <c r="BG269" s="137">
        <f>IF(N269="zákl. přenesená",J269,0)</f>
        <v>0</v>
      </c>
      <c r="BH269" s="137">
        <f>IF(N269="sníž. přenesená",J269,0)</f>
        <v>0</v>
      </c>
      <c r="BI269" s="137">
        <f>IF(N269="nulová",J269,0)</f>
        <v>0</v>
      </c>
      <c r="BJ269" s="42" t="s">
        <v>81</v>
      </c>
      <c r="BK269" s="137">
        <f>ROUND(I269*H269,2)</f>
        <v>0</v>
      </c>
      <c r="BL269" s="42" t="s">
        <v>182</v>
      </c>
      <c r="BM269" s="136" t="s">
        <v>362</v>
      </c>
    </row>
    <row r="270" spans="2:65" s="139" customFormat="1">
      <c r="B270" s="138"/>
      <c r="D270" s="140" t="s">
        <v>184</v>
      </c>
      <c r="E270" s="141" t="s">
        <v>1</v>
      </c>
      <c r="F270" s="142" t="s">
        <v>363</v>
      </c>
      <c r="H270" s="143">
        <v>37.494999999999997</v>
      </c>
      <c r="L270" s="138"/>
      <c r="M270" s="144"/>
      <c r="T270" s="145"/>
      <c r="AT270" s="141" t="s">
        <v>184</v>
      </c>
      <c r="AU270" s="141" t="s">
        <v>86</v>
      </c>
      <c r="AV270" s="139" t="s">
        <v>86</v>
      </c>
      <c r="AW270" s="139" t="s">
        <v>32</v>
      </c>
      <c r="AX270" s="139" t="s">
        <v>81</v>
      </c>
      <c r="AY270" s="141" t="s">
        <v>176</v>
      </c>
    </row>
    <row r="271" spans="2:65" s="50" customFormat="1" ht="24.25" customHeight="1">
      <c r="B271" s="49"/>
      <c r="C271" s="159" t="s">
        <v>364</v>
      </c>
      <c r="D271" s="159" t="s">
        <v>240</v>
      </c>
      <c r="E271" s="160" t="s">
        <v>365</v>
      </c>
      <c r="F271" s="161" t="s">
        <v>366</v>
      </c>
      <c r="G271" s="162" t="s">
        <v>268</v>
      </c>
      <c r="H271" s="163">
        <v>11.44</v>
      </c>
      <c r="I271" s="22"/>
      <c r="J271" s="164">
        <f>ROUND(I271*H271,2)</f>
        <v>0</v>
      </c>
      <c r="K271" s="165"/>
      <c r="L271" s="166"/>
      <c r="M271" s="167" t="s">
        <v>1</v>
      </c>
      <c r="N271" s="168" t="s">
        <v>41</v>
      </c>
      <c r="P271" s="134">
        <f>O271*H271</f>
        <v>0</v>
      </c>
      <c r="Q271" s="134">
        <v>2.9999999999999997E-4</v>
      </c>
      <c r="R271" s="134">
        <f>Q271*H271</f>
        <v>3.4319999999999997E-3</v>
      </c>
      <c r="S271" s="134">
        <v>0</v>
      </c>
      <c r="T271" s="135">
        <f>S271*H271</f>
        <v>0</v>
      </c>
      <c r="AR271" s="136" t="s">
        <v>215</v>
      </c>
      <c r="AT271" s="136" t="s">
        <v>240</v>
      </c>
      <c r="AU271" s="136" t="s">
        <v>86</v>
      </c>
      <c r="AY271" s="42" t="s">
        <v>176</v>
      </c>
      <c r="BE271" s="137">
        <f>IF(N271="základní",J271,0)</f>
        <v>0</v>
      </c>
      <c r="BF271" s="137">
        <f>IF(N271="snížená",J271,0)</f>
        <v>0</v>
      </c>
      <c r="BG271" s="137">
        <f>IF(N271="zákl. přenesená",J271,0)</f>
        <v>0</v>
      </c>
      <c r="BH271" s="137">
        <f>IF(N271="sníž. přenesená",J271,0)</f>
        <v>0</v>
      </c>
      <c r="BI271" s="137">
        <f>IF(N271="nulová",J271,0)</f>
        <v>0</v>
      </c>
      <c r="BJ271" s="42" t="s">
        <v>81</v>
      </c>
      <c r="BK271" s="137">
        <f>ROUND(I271*H271,2)</f>
        <v>0</v>
      </c>
      <c r="BL271" s="42" t="s">
        <v>182</v>
      </c>
      <c r="BM271" s="136" t="s">
        <v>367</v>
      </c>
    </row>
    <row r="272" spans="2:65" s="139" customFormat="1">
      <c r="B272" s="138"/>
      <c r="D272" s="140" t="s">
        <v>184</v>
      </c>
      <c r="E272" s="141" t="s">
        <v>101</v>
      </c>
      <c r="F272" s="142" t="s">
        <v>368</v>
      </c>
      <c r="H272" s="143">
        <v>10.4</v>
      </c>
      <c r="L272" s="138"/>
      <c r="M272" s="144"/>
      <c r="T272" s="145"/>
      <c r="AT272" s="141" t="s">
        <v>184</v>
      </c>
      <c r="AU272" s="141" t="s">
        <v>86</v>
      </c>
      <c r="AV272" s="139" t="s">
        <v>86</v>
      </c>
      <c r="AW272" s="139" t="s">
        <v>32</v>
      </c>
      <c r="AX272" s="139" t="s">
        <v>76</v>
      </c>
      <c r="AY272" s="141" t="s">
        <v>176</v>
      </c>
    </row>
    <row r="273" spans="2:65" s="139" customFormat="1">
      <c r="B273" s="138"/>
      <c r="D273" s="140" t="s">
        <v>184</v>
      </c>
      <c r="E273" s="141" t="s">
        <v>1</v>
      </c>
      <c r="F273" s="142" t="s">
        <v>369</v>
      </c>
      <c r="H273" s="143">
        <v>11.44</v>
      </c>
      <c r="L273" s="138"/>
      <c r="M273" s="144"/>
      <c r="T273" s="145"/>
      <c r="AT273" s="141" t="s">
        <v>184</v>
      </c>
      <c r="AU273" s="141" t="s">
        <v>86</v>
      </c>
      <c r="AV273" s="139" t="s">
        <v>86</v>
      </c>
      <c r="AW273" s="139" t="s">
        <v>32</v>
      </c>
      <c r="AX273" s="139" t="s">
        <v>81</v>
      </c>
      <c r="AY273" s="141" t="s">
        <v>176</v>
      </c>
    </row>
    <row r="274" spans="2:65" s="50" customFormat="1" ht="24.25" customHeight="1">
      <c r="B274" s="49"/>
      <c r="C274" s="159" t="s">
        <v>370</v>
      </c>
      <c r="D274" s="159" t="s">
        <v>240</v>
      </c>
      <c r="E274" s="160" t="s">
        <v>371</v>
      </c>
      <c r="F274" s="161" t="s">
        <v>372</v>
      </c>
      <c r="G274" s="162" t="s">
        <v>268</v>
      </c>
      <c r="H274" s="163">
        <v>29.805</v>
      </c>
      <c r="I274" s="22"/>
      <c r="J274" s="164">
        <f>ROUND(I274*H274,2)</f>
        <v>0</v>
      </c>
      <c r="K274" s="165"/>
      <c r="L274" s="166"/>
      <c r="M274" s="167" t="s">
        <v>1</v>
      </c>
      <c r="N274" s="168" t="s">
        <v>41</v>
      </c>
      <c r="P274" s="134">
        <f>O274*H274</f>
        <v>0</v>
      </c>
      <c r="Q274" s="134">
        <v>2.0000000000000001E-4</v>
      </c>
      <c r="R274" s="134">
        <f>Q274*H274</f>
        <v>5.9610000000000002E-3</v>
      </c>
      <c r="S274" s="134">
        <v>0</v>
      </c>
      <c r="T274" s="135">
        <f>S274*H274</f>
        <v>0</v>
      </c>
      <c r="AR274" s="136" t="s">
        <v>215</v>
      </c>
      <c r="AT274" s="136" t="s">
        <v>240</v>
      </c>
      <c r="AU274" s="136" t="s">
        <v>86</v>
      </c>
      <c r="AY274" s="42" t="s">
        <v>176</v>
      </c>
      <c r="BE274" s="137">
        <f>IF(N274="základní",J274,0)</f>
        <v>0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42" t="s">
        <v>81</v>
      </c>
      <c r="BK274" s="137">
        <f>ROUND(I274*H274,2)</f>
        <v>0</v>
      </c>
      <c r="BL274" s="42" t="s">
        <v>182</v>
      </c>
      <c r="BM274" s="136" t="s">
        <v>373</v>
      </c>
    </row>
    <row r="275" spans="2:65" s="139" customFormat="1" ht="20">
      <c r="B275" s="138"/>
      <c r="D275" s="140" t="s">
        <v>184</v>
      </c>
      <c r="E275" s="141" t="s">
        <v>104</v>
      </c>
      <c r="F275" s="142" t="s">
        <v>374</v>
      </c>
      <c r="H275" s="143">
        <v>27.094999999999999</v>
      </c>
      <c r="L275" s="138"/>
      <c r="M275" s="144"/>
      <c r="T275" s="145"/>
      <c r="AT275" s="141" t="s">
        <v>184</v>
      </c>
      <c r="AU275" s="141" t="s">
        <v>86</v>
      </c>
      <c r="AV275" s="139" t="s">
        <v>86</v>
      </c>
      <c r="AW275" s="139" t="s">
        <v>32</v>
      </c>
      <c r="AX275" s="139" t="s">
        <v>76</v>
      </c>
      <c r="AY275" s="141" t="s">
        <v>176</v>
      </c>
    </row>
    <row r="276" spans="2:65" s="139" customFormat="1">
      <c r="B276" s="138"/>
      <c r="D276" s="140" t="s">
        <v>184</v>
      </c>
      <c r="E276" s="141" t="s">
        <v>1</v>
      </c>
      <c r="F276" s="142" t="s">
        <v>375</v>
      </c>
      <c r="H276" s="143">
        <v>29.805</v>
      </c>
      <c r="L276" s="138"/>
      <c r="M276" s="144"/>
      <c r="T276" s="145"/>
      <c r="AT276" s="141" t="s">
        <v>184</v>
      </c>
      <c r="AU276" s="141" t="s">
        <v>86</v>
      </c>
      <c r="AV276" s="139" t="s">
        <v>86</v>
      </c>
      <c r="AW276" s="139" t="s">
        <v>32</v>
      </c>
      <c r="AX276" s="139" t="s">
        <v>81</v>
      </c>
      <c r="AY276" s="141" t="s">
        <v>176</v>
      </c>
    </row>
    <row r="277" spans="2:65" s="50" customFormat="1" ht="16.5" customHeight="1">
      <c r="B277" s="49"/>
      <c r="C277" s="125" t="s">
        <v>376</v>
      </c>
      <c r="D277" s="125" t="s">
        <v>178</v>
      </c>
      <c r="E277" s="126" t="s">
        <v>377</v>
      </c>
      <c r="F277" s="127" t="s">
        <v>378</v>
      </c>
      <c r="G277" s="128" t="s">
        <v>181</v>
      </c>
      <c r="H277" s="129">
        <v>4.2</v>
      </c>
      <c r="I277" s="21"/>
      <c r="J277" s="130">
        <f>ROUND(I277*H277,2)</f>
        <v>0</v>
      </c>
      <c r="K277" s="131"/>
      <c r="L277" s="49"/>
      <c r="M277" s="132" t="s">
        <v>1</v>
      </c>
      <c r="N277" s="133" t="s">
        <v>41</v>
      </c>
      <c r="P277" s="134">
        <f>O277*H277</f>
        <v>0</v>
      </c>
      <c r="Q277" s="134">
        <v>8.3499999999999998E-3</v>
      </c>
      <c r="R277" s="134">
        <f>Q277*H277</f>
        <v>3.5070000000000004E-2</v>
      </c>
      <c r="S277" s="134">
        <v>0</v>
      </c>
      <c r="T277" s="135">
        <f>S277*H277</f>
        <v>0</v>
      </c>
      <c r="AR277" s="136" t="s">
        <v>182</v>
      </c>
      <c r="AT277" s="136" t="s">
        <v>178</v>
      </c>
      <c r="AU277" s="136" t="s">
        <v>86</v>
      </c>
      <c r="AY277" s="42" t="s">
        <v>176</v>
      </c>
      <c r="BE277" s="137">
        <f>IF(N277="základní",J277,0)</f>
        <v>0</v>
      </c>
      <c r="BF277" s="137">
        <f>IF(N277="snížená",J277,0)</f>
        <v>0</v>
      </c>
      <c r="BG277" s="137">
        <f>IF(N277="zákl. přenesená",J277,0)</f>
        <v>0</v>
      </c>
      <c r="BH277" s="137">
        <f>IF(N277="sníž. přenesená",J277,0)</f>
        <v>0</v>
      </c>
      <c r="BI277" s="137">
        <f>IF(N277="nulová",J277,0)</f>
        <v>0</v>
      </c>
      <c r="BJ277" s="42" t="s">
        <v>81</v>
      </c>
      <c r="BK277" s="137">
        <f>ROUND(I277*H277,2)</f>
        <v>0</v>
      </c>
      <c r="BL277" s="42" t="s">
        <v>182</v>
      </c>
      <c r="BM277" s="136" t="s">
        <v>379</v>
      </c>
    </row>
    <row r="278" spans="2:65" s="139" customFormat="1">
      <c r="B278" s="138"/>
      <c r="D278" s="140" t="s">
        <v>184</v>
      </c>
      <c r="E278" s="141" t="s">
        <v>1</v>
      </c>
      <c r="F278" s="142" t="s">
        <v>112</v>
      </c>
      <c r="H278" s="143">
        <v>4.2</v>
      </c>
      <c r="L278" s="138"/>
      <c r="M278" s="144"/>
      <c r="T278" s="145"/>
      <c r="AT278" s="141" t="s">
        <v>184</v>
      </c>
      <c r="AU278" s="141" t="s">
        <v>86</v>
      </c>
      <c r="AV278" s="139" t="s">
        <v>86</v>
      </c>
      <c r="AW278" s="139" t="s">
        <v>32</v>
      </c>
      <c r="AX278" s="139" t="s">
        <v>81</v>
      </c>
      <c r="AY278" s="141" t="s">
        <v>176</v>
      </c>
    </row>
    <row r="279" spans="2:65" s="50" customFormat="1" ht="16.5" customHeight="1">
      <c r="B279" s="49"/>
      <c r="C279" s="159" t="s">
        <v>380</v>
      </c>
      <c r="D279" s="159" t="s">
        <v>240</v>
      </c>
      <c r="E279" s="160" t="s">
        <v>381</v>
      </c>
      <c r="F279" s="161" t="s">
        <v>382</v>
      </c>
      <c r="G279" s="162" t="s">
        <v>383</v>
      </c>
      <c r="H279" s="163">
        <v>2.625</v>
      </c>
      <c r="I279" s="22"/>
      <c r="J279" s="164">
        <f>ROUND(I279*H279,2)</f>
        <v>0</v>
      </c>
      <c r="K279" s="165"/>
      <c r="L279" s="166"/>
      <c r="M279" s="167" t="s">
        <v>1</v>
      </c>
      <c r="N279" s="168" t="s">
        <v>41</v>
      </c>
      <c r="P279" s="134">
        <f>O279*H279</f>
        <v>0</v>
      </c>
      <c r="Q279" s="134">
        <v>1.73E-3</v>
      </c>
      <c r="R279" s="134">
        <f>Q279*H279</f>
        <v>4.5412500000000001E-3</v>
      </c>
      <c r="S279" s="134">
        <v>0</v>
      </c>
      <c r="T279" s="135">
        <f>S279*H279</f>
        <v>0</v>
      </c>
      <c r="AR279" s="136" t="s">
        <v>215</v>
      </c>
      <c r="AT279" s="136" t="s">
        <v>240</v>
      </c>
      <c r="AU279" s="136" t="s">
        <v>86</v>
      </c>
      <c r="AY279" s="42" t="s">
        <v>176</v>
      </c>
      <c r="BE279" s="137">
        <f>IF(N279="základní",J279,0)</f>
        <v>0</v>
      </c>
      <c r="BF279" s="137">
        <f>IF(N279="snížená",J279,0)</f>
        <v>0</v>
      </c>
      <c r="BG279" s="137">
        <f>IF(N279="zákl. přenesená",J279,0)</f>
        <v>0</v>
      </c>
      <c r="BH279" s="137">
        <f>IF(N279="sníž. přenesená",J279,0)</f>
        <v>0</v>
      </c>
      <c r="BI279" s="137">
        <f>IF(N279="nulová",J279,0)</f>
        <v>0</v>
      </c>
      <c r="BJ279" s="42" t="s">
        <v>81</v>
      </c>
      <c r="BK279" s="137">
        <f>ROUND(I279*H279,2)</f>
        <v>0</v>
      </c>
      <c r="BL279" s="42" t="s">
        <v>182</v>
      </c>
      <c r="BM279" s="136" t="s">
        <v>384</v>
      </c>
    </row>
    <row r="280" spans="2:65" s="154" customFormat="1">
      <c r="B280" s="153"/>
      <c r="D280" s="140" t="s">
        <v>184</v>
      </c>
      <c r="E280" s="155" t="s">
        <v>1</v>
      </c>
      <c r="F280" s="156" t="s">
        <v>385</v>
      </c>
      <c r="H280" s="155" t="s">
        <v>1</v>
      </c>
      <c r="L280" s="153"/>
      <c r="M280" s="157"/>
      <c r="T280" s="158"/>
      <c r="AT280" s="155" t="s">
        <v>184</v>
      </c>
      <c r="AU280" s="155" t="s">
        <v>86</v>
      </c>
      <c r="AV280" s="154" t="s">
        <v>81</v>
      </c>
      <c r="AW280" s="154" t="s">
        <v>32</v>
      </c>
      <c r="AX280" s="154" t="s">
        <v>76</v>
      </c>
      <c r="AY280" s="155" t="s">
        <v>176</v>
      </c>
    </row>
    <row r="281" spans="2:65" s="139" customFormat="1">
      <c r="B281" s="138"/>
      <c r="D281" s="140" t="s">
        <v>184</v>
      </c>
      <c r="E281" s="141" t="s">
        <v>1</v>
      </c>
      <c r="F281" s="142" t="s">
        <v>386</v>
      </c>
      <c r="H281" s="143">
        <v>2.1</v>
      </c>
      <c r="L281" s="138"/>
      <c r="M281" s="144"/>
      <c r="T281" s="145"/>
      <c r="AT281" s="141" t="s">
        <v>184</v>
      </c>
      <c r="AU281" s="141" t="s">
        <v>86</v>
      </c>
      <c r="AV281" s="139" t="s">
        <v>86</v>
      </c>
      <c r="AW281" s="139" t="s">
        <v>32</v>
      </c>
      <c r="AX281" s="139" t="s">
        <v>76</v>
      </c>
      <c r="AY281" s="141" t="s">
        <v>176</v>
      </c>
    </row>
    <row r="282" spans="2:65" s="139" customFormat="1">
      <c r="B282" s="138"/>
      <c r="D282" s="140" t="s">
        <v>184</v>
      </c>
      <c r="E282" s="141" t="s">
        <v>1</v>
      </c>
      <c r="F282" s="142" t="s">
        <v>387</v>
      </c>
      <c r="H282" s="143">
        <v>2.625</v>
      </c>
      <c r="L282" s="138"/>
      <c r="M282" s="144"/>
      <c r="T282" s="145"/>
      <c r="AT282" s="141" t="s">
        <v>184</v>
      </c>
      <c r="AU282" s="141" t="s">
        <v>86</v>
      </c>
      <c r="AV282" s="139" t="s">
        <v>86</v>
      </c>
      <c r="AW282" s="139" t="s">
        <v>32</v>
      </c>
      <c r="AX282" s="139" t="s">
        <v>81</v>
      </c>
      <c r="AY282" s="141" t="s">
        <v>176</v>
      </c>
    </row>
    <row r="283" spans="2:65" s="50" customFormat="1" ht="24.25" customHeight="1">
      <c r="B283" s="49"/>
      <c r="C283" s="125" t="s">
        <v>388</v>
      </c>
      <c r="D283" s="125" t="s">
        <v>178</v>
      </c>
      <c r="E283" s="126" t="s">
        <v>389</v>
      </c>
      <c r="F283" s="127" t="s">
        <v>390</v>
      </c>
      <c r="G283" s="128" t="s">
        <v>181</v>
      </c>
      <c r="H283" s="129">
        <v>173.93199999999999</v>
      </c>
      <c r="I283" s="21"/>
      <c r="J283" s="130">
        <f>ROUND(I283*H283,2)</f>
        <v>0</v>
      </c>
      <c r="K283" s="131"/>
      <c r="L283" s="49"/>
      <c r="M283" s="132" t="s">
        <v>1</v>
      </c>
      <c r="N283" s="133" t="s">
        <v>41</v>
      </c>
      <c r="P283" s="134">
        <f>O283*H283</f>
        <v>0</v>
      </c>
      <c r="Q283" s="134">
        <v>0</v>
      </c>
      <c r="R283" s="134">
        <f>Q283*H283</f>
        <v>0</v>
      </c>
      <c r="S283" s="134">
        <v>0</v>
      </c>
      <c r="T283" s="135">
        <f>S283*H283</f>
        <v>0</v>
      </c>
      <c r="AR283" s="136" t="s">
        <v>182</v>
      </c>
      <c r="AT283" s="136" t="s">
        <v>178</v>
      </c>
      <c r="AU283" s="136" t="s">
        <v>86</v>
      </c>
      <c r="AY283" s="42" t="s">
        <v>176</v>
      </c>
      <c r="BE283" s="137">
        <f>IF(N283="základní",J283,0)</f>
        <v>0</v>
      </c>
      <c r="BF283" s="137">
        <f>IF(N283="snížená",J283,0)</f>
        <v>0</v>
      </c>
      <c r="BG283" s="137">
        <f>IF(N283="zákl. přenesená",J283,0)</f>
        <v>0</v>
      </c>
      <c r="BH283" s="137">
        <f>IF(N283="sníž. přenesená",J283,0)</f>
        <v>0</v>
      </c>
      <c r="BI283" s="137">
        <f>IF(N283="nulová",J283,0)</f>
        <v>0</v>
      </c>
      <c r="BJ283" s="42" t="s">
        <v>81</v>
      </c>
      <c r="BK283" s="137">
        <f>ROUND(I283*H283,2)</f>
        <v>0</v>
      </c>
      <c r="BL283" s="42" t="s">
        <v>182</v>
      </c>
      <c r="BM283" s="136" t="s">
        <v>391</v>
      </c>
    </row>
    <row r="284" spans="2:65" s="154" customFormat="1">
      <c r="B284" s="153"/>
      <c r="D284" s="140" t="s">
        <v>184</v>
      </c>
      <c r="E284" s="155" t="s">
        <v>1</v>
      </c>
      <c r="F284" s="156" t="s">
        <v>392</v>
      </c>
      <c r="H284" s="155" t="s">
        <v>1</v>
      </c>
      <c r="L284" s="153"/>
      <c r="M284" s="157"/>
      <c r="T284" s="158"/>
      <c r="AT284" s="155" t="s">
        <v>184</v>
      </c>
      <c r="AU284" s="155" t="s">
        <v>86</v>
      </c>
      <c r="AV284" s="154" t="s">
        <v>81</v>
      </c>
      <c r="AW284" s="154" t="s">
        <v>32</v>
      </c>
      <c r="AX284" s="154" t="s">
        <v>76</v>
      </c>
      <c r="AY284" s="155" t="s">
        <v>176</v>
      </c>
    </row>
    <row r="285" spans="2:65" s="139" customFormat="1">
      <c r="B285" s="138"/>
      <c r="D285" s="140" t="s">
        <v>184</v>
      </c>
      <c r="E285" s="141" t="s">
        <v>1</v>
      </c>
      <c r="F285" s="142" t="s">
        <v>393</v>
      </c>
      <c r="H285" s="143">
        <v>1.456</v>
      </c>
      <c r="L285" s="138"/>
      <c r="M285" s="144"/>
      <c r="T285" s="145"/>
      <c r="AT285" s="141" t="s">
        <v>184</v>
      </c>
      <c r="AU285" s="141" t="s">
        <v>86</v>
      </c>
      <c r="AV285" s="139" t="s">
        <v>86</v>
      </c>
      <c r="AW285" s="139" t="s">
        <v>32</v>
      </c>
      <c r="AX285" s="139" t="s">
        <v>76</v>
      </c>
      <c r="AY285" s="141" t="s">
        <v>176</v>
      </c>
    </row>
    <row r="286" spans="2:65" s="139" customFormat="1">
      <c r="B286" s="138"/>
      <c r="D286" s="140" t="s">
        <v>184</v>
      </c>
      <c r="E286" s="141" t="s">
        <v>1</v>
      </c>
      <c r="F286" s="142" t="s">
        <v>394</v>
      </c>
      <c r="H286" s="143">
        <v>2.2639999999999998</v>
      </c>
      <c r="L286" s="138"/>
      <c r="M286" s="144"/>
      <c r="T286" s="145"/>
      <c r="AT286" s="141" t="s">
        <v>184</v>
      </c>
      <c r="AU286" s="141" t="s">
        <v>86</v>
      </c>
      <c r="AV286" s="139" t="s">
        <v>86</v>
      </c>
      <c r="AW286" s="139" t="s">
        <v>32</v>
      </c>
      <c r="AX286" s="139" t="s">
        <v>76</v>
      </c>
      <c r="AY286" s="141" t="s">
        <v>176</v>
      </c>
    </row>
    <row r="287" spans="2:65" s="139" customFormat="1">
      <c r="B287" s="138"/>
      <c r="D287" s="140" t="s">
        <v>184</v>
      </c>
      <c r="E287" s="141" t="s">
        <v>1</v>
      </c>
      <c r="F287" s="142" t="s">
        <v>395</v>
      </c>
      <c r="H287" s="143">
        <v>2.7509999999999999</v>
      </c>
      <c r="L287" s="138"/>
      <c r="M287" s="144"/>
      <c r="T287" s="145"/>
      <c r="AT287" s="141" t="s">
        <v>184</v>
      </c>
      <c r="AU287" s="141" t="s">
        <v>86</v>
      </c>
      <c r="AV287" s="139" t="s">
        <v>86</v>
      </c>
      <c r="AW287" s="139" t="s">
        <v>32</v>
      </c>
      <c r="AX287" s="139" t="s">
        <v>76</v>
      </c>
      <c r="AY287" s="141" t="s">
        <v>176</v>
      </c>
    </row>
    <row r="288" spans="2:65" s="139" customFormat="1">
      <c r="B288" s="138"/>
      <c r="D288" s="140" t="s">
        <v>184</v>
      </c>
      <c r="E288" s="141" t="s">
        <v>1</v>
      </c>
      <c r="F288" s="142" t="s">
        <v>396</v>
      </c>
      <c r="H288" s="143">
        <v>13.441000000000001</v>
      </c>
      <c r="L288" s="138"/>
      <c r="M288" s="144"/>
      <c r="T288" s="145"/>
      <c r="AT288" s="141" t="s">
        <v>184</v>
      </c>
      <c r="AU288" s="141" t="s">
        <v>86</v>
      </c>
      <c r="AV288" s="139" t="s">
        <v>86</v>
      </c>
      <c r="AW288" s="139" t="s">
        <v>32</v>
      </c>
      <c r="AX288" s="139" t="s">
        <v>76</v>
      </c>
      <c r="AY288" s="141" t="s">
        <v>176</v>
      </c>
    </row>
    <row r="289" spans="2:65" s="139" customFormat="1">
      <c r="B289" s="138"/>
      <c r="D289" s="140" t="s">
        <v>184</v>
      </c>
      <c r="E289" s="141" t="s">
        <v>1</v>
      </c>
      <c r="F289" s="142" t="s">
        <v>397</v>
      </c>
      <c r="H289" s="143">
        <v>18.78</v>
      </c>
      <c r="L289" s="138"/>
      <c r="M289" s="144"/>
      <c r="T289" s="145"/>
      <c r="AT289" s="141" t="s">
        <v>184</v>
      </c>
      <c r="AU289" s="141" t="s">
        <v>86</v>
      </c>
      <c r="AV289" s="139" t="s">
        <v>86</v>
      </c>
      <c r="AW289" s="139" t="s">
        <v>32</v>
      </c>
      <c r="AX289" s="139" t="s">
        <v>76</v>
      </c>
      <c r="AY289" s="141" t="s">
        <v>176</v>
      </c>
    </row>
    <row r="290" spans="2:65" s="139" customFormat="1">
      <c r="B290" s="138"/>
      <c r="D290" s="140" t="s">
        <v>184</v>
      </c>
      <c r="E290" s="141" t="s">
        <v>1</v>
      </c>
      <c r="F290" s="142" t="s">
        <v>398</v>
      </c>
      <c r="H290" s="143">
        <v>8.82</v>
      </c>
      <c r="L290" s="138"/>
      <c r="M290" s="144"/>
      <c r="T290" s="145"/>
      <c r="AT290" s="141" t="s">
        <v>184</v>
      </c>
      <c r="AU290" s="141" t="s">
        <v>86</v>
      </c>
      <c r="AV290" s="139" t="s">
        <v>86</v>
      </c>
      <c r="AW290" s="139" t="s">
        <v>32</v>
      </c>
      <c r="AX290" s="139" t="s">
        <v>76</v>
      </c>
      <c r="AY290" s="141" t="s">
        <v>176</v>
      </c>
    </row>
    <row r="291" spans="2:65" s="139" customFormat="1">
      <c r="B291" s="138"/>
      <c r="D291" s="140" t="s">
        <v>184</v>
      </c>
      <c r="E291" s="141" t="s">
        <v>1</v>
      </c>
      <c r="F291" s="142" t="s">
        <v>399</v>
      </c>
      <c r="H291" s="143">
        <v>12.651</v>
      </c>
      <c r="L291" s="138"/>
      <c r="M291" s="144"/>
      <c r="T291" s="145"/>
      <c r="AT291" s="141" t="s">
        <v>184</v>
      </c>
      <c r="AU291" s="141" t="s">
        <v>86</v>
      </c>
      <c r="AV291" s="139" t="s">
        <v>86</v>
      </c>
      <c r="AW291" s="139" t="s">
        <v>32</v>
      </c>
      <c r="AX291" s="139" t="s">
        <v>76</v>
      </c>
      <c r="AY291" s="141" t="s">
        <v>176</v>
      </c>
    </row>
    <row r="292" spans="2:65" s="139" customFormat="1">
      <c r="B292" s="138"/>
      <c r="D292" s="140" t="s">
        <v>184</v>
      </c>
      <c r="E292" s="141" t="s">
        <v>1</v>
      </c>
      <c r="F292" s="142" t="s">
        <v>400</v>
      </c>
      <c r="H292" s="143">
        <v>13.362</v>
      </c>
      <c r="L292" s="138"/>
      <c r="M292" s="144"/>
      <c r="T292" s="145"/>
      <c r="AT292" s="141" t="s">
        <v>184</v>
      </c>
      <c r="AU292" s="141" t="s">
        <v>86</v>
      </c>
      <c r="AV292" s="139" t="s">
        <v>86</v>
      </c>
      <c r="AW292" s="139" t="s">
        <v>32</v>
      </c>
      <c r="AX292" s="139" t="s">
        <v>76</v>
      </c>
      <c r="AY292" s="141" t="s">
        <v>176</v>
      </c>
    </row>
    <row r="293" spans="2:65" s="139" customFormat="1">
      <c r="B293" s="138"/>
      <c r="D293" s="140" t="s">
        <v>184</v>
      </c>
      <c r="E293" s="141" t="s">
        <v>1</v>
      </c>
      <c r="F293" s="142" t="s">
        <v>401</v>
      </c>
      <c r="H293" s="143">
        <v>13.441000000000001</v>
      </c>
      <c r="L293" s="138"/>
      <c r="M293" s="144"/>
      <c r="T293" s="145"/>
      <c r="AT293" s="141" t="s">
        <v>184</v>
      </c>
      <c r="AU293" s="141" t="s">
        <v>86</v>
      </c>
      <c r="AV293" s="139" t="s">
        <v>86</v>
      </c>
      <c r="AW293" s="139" t="s">
        <v>32</v>
      </c>
      <c r="AX293" s="139" t="s">
        <v>76</v>
      </c>
      <c r="AY293" s="141" t="s">
        <v>176</v>
      </c>
    </row>
    <row r="294" spans="2:65" s="139" customFormat="1">
      <c r="B294" s="138"/>
      <c r="D294" s="140" t="s">
        <v>184</v>
      </c>
      <c r="E294" s="141" t="s">
        <v>1</v>
      </c>
      <c r="F294" s="142" t="s">
        <v>393</v>
      </c>
      <c r="H294" s="143">
        <v>1.456</v>
      </c>
      <c r="L294" s="138"/>
      <c r="M294" s="144"/>
      <c r="T294" s="145"/>
      <c r="AT294" s="141" t="s">
        <v>184</v>
      </c>
      <c r="AU294" s="141" t="s">
        <v>86</v>
      </c>
      <c r="AV294" s="139" t="s">
        <v>86</v>
      </c>
      <c r="AW294" s="139" t="s">
        <v>32</v>
      </c>
      <c r="AX294" s="139" t="s">
        <v>76</v>
      </c>
      <c r="AY294" s="141" t="s">
        <v>176</v>
      </c>
    </row>
    <row r="295" spans="2:65" s="139" customFormat="1">
      <c r="B295" s="138"/>
      <c r="D295" s="140" t="s">
        <v>184</v>
      </c>
      <c r="E295" s="141" t="s">
        <v>1</v>
      </c>
      <c r="F295" s="142" t="s">
        <v>394</v>
      </c>
      <c r="H295" s="143">
        <v>2.2639999999999998</v>
      </c>
      <c r="L295" s="138"/>
      <c r="M295" s="144"/>
      <c r="T295" s="145"/>
      <c r="AT295" s="141" t="s">
        <v>184</v>
      </c>
      <c r="AU295" s="141" t="s">
        <v>86</v>
      </c>
      <c r="AV295" s="139" t="s">
        <v>86</v>
      </c>
      <c r="AW295" s="139" t="s">
        <v>32</v>
      </c>
      <c r="AX295" s="139" t="s">
        <v>76</v>
      </c>
      <c r="AY295" s="141" t="s">
        <v>176</v>
      </c>
    </row>
    <row r="296" spans="2:65" s="139" customFormat="1">
      <c r="B296" s="138"/>
      <c r="D296" s="140" t="s">
        <v>184</v>
      </c>
      <c r="E296" s="141" t="s">
        <v>1</v>
      </c>
      <c r="F296" s="142" t="s">
        <v>395</v>
      </c>
      <c r="H296" s="143">
        <v>2.7509999999999999</v>
      </c>
      <c r="L296" s="138"/>
      <c r="M296" s="144"/>
      <c r="T296" s="145"/>
      <c r="AT296" s="141" t="s">
        <v>184</v>
      </c>
      <c r="AU296" s="141" t="s">
        <v>86</v>
      </c>
      <c r="AV296" s="139" t="s">
        <v>86</v>
      </c>
      <c r="AW296" s="139" t="s">
        <v>32</v>
      </c>
      <c r="AX296" s="139" t="s">
        <v>76</v>
      </c>
      <c r="AY296" s="141" t="s">
        <v>176</v>
      </c>
    </row>
    <row r="297" spans="2:65" s="139" customFormat="1">
      <c r="B297" s="138"/>
      <c r="D297" s="140" t="s">
        <v>184</v>
      </c>
      <c r="E297" s="141" t="s">
        <v>1</v>
      </c>
      <c r="F297" s="142" t="s">
        <v>396</v>
      </c>
      <c r="H297" s="143">
        <v>13.441000000000001</v>
      </c>
      <c r="L297" s="138"/>
      <c r="M297" s="144"/>
      <c r="T297" s="145"/>
      <c r="AT297" s="141" t="s">
        <v>184</v>
      </c>
      <c r="AU297" s="141" t="s">
        <v>86</v>
      </c>
      <c r="AV297" s="139" t="s">
        <v>86</v>
      </c>
      <c r="AW297" s="139" t="s">
        <v>32</v>
      </c>
      <c r="AX297" s="139" t="s">
        <v>76</v>
      </c>
      <c r="AY297" s="141" t="s">
        <v>176</v>
      </c>
    </row>
    <row r="298" spans="2:65" s="139" customFormat="1">
      <c r="B298" s="138"/>
      <c r="D298" s="140" t="s">
        <v>184</v>
      </c>
      <c r="E298" s="141" t="s">
        <v>1</v>
      </c>
      <c r="F298" s="142" t="s">
        <v>397</v>
      </c>
      <c r="H298" s="143">
        <v>18.78</v>
      </c>
      <c r="L298" s="138"/>
      <c r="M298" s="144"/>
      <c r="T298" s="145"/>
      <c r="AT298" s="141" t="s">
        <v>184</v>
      </c>
      <c r="AU298" s="141" t="s">
        <v>86</v>
      </c>
      <c r="AV298" s="139" t="s">
        <v>86</v>
      </c>
      <c r="AW298" s="139" t="s">
        <v>32</v>
      </c>
      <c r="AX298" s="139" t="s">
        <v>76</v>
      </c>
      <c r="AY298" s="141" t="s">
        <v>176</v>
      </c>
    </row>
    <row r="299" spans="2:65" s="139" customFormat="1">
      <c r="B299" s="138"/>
      <c r="D299" s="140" t="s">
        <v>184</v>
      </c>
      <c r="E299" s="141" t="s">
        <v>1</v>
      </c>
      <c r="F299" s="142" t="s">
        <v>398</v>
      </c>
      <c r="H299" s="143">
        <v>8.82</v>
      </c>
      <c r="L299" s="138"/>
      <c r="M299" s="144"/>
      <c r="T299" s="145"/>
      <c r="AT299" s="141" t="s">
        <v>184</v>
      </c>
      <c r="AU299" s="141" t="s">
        <v>86</v>
      </c>
      <c r="AV299" s="139" t="s">
        <v>86</v>
      </c>
      <c r="AW299" s="139" t="s">
        <v>32</v>
      </c>
      <c r="AX299" s="139" t="s">
        <v>76</v>
      </c>
      <c r="AY299" s="141" t="s">
        <v>176</v>
      </c>
    </row>
    <row r="300" spans="2:65" s="139" customFormat="1">
      <c r="B300" s="138"/>
      <c r="D300" s="140" t="s">
        <v>184</v>
      </c>
      <c r="E300" s="141" t="s">
        <v>1</v>
      </c>
      <c r="F300" s="142" t="s">
        <v>399</v>
      </c>
      <c r="H300" s="143">
        <v>12.651</v>
      </c>
      <c r="L300" s="138"/>
      <c r="M300" s="144"/>
      <c r="T300" s="145"/>
      <c r="AT300" s="141" t="s">
        <v>184</v>
      </c>
      <c r="AU300" s="141" t="s">
        <v>86</v>
      </c>
      <c r="AV300" s="139" t="s">
        <v>86</v>
      </c>
      <c r="AW300" s="139" t="s">
        <v>32</v>
      </c>
      <c r="AX300" s="139" t="s">
        <v>76</v>
      </c>
      <c r="AY300" s="141" t="s">
        <v>176</v>
      </c>
    </row>
    <row r="301" spans="2:65" s="139" customFormat="1">
      <c r="B301" s="138"/>
      <c r="D301" s="140" t="s">
        <v>184</v>
      </c>
      <c r="E301" s="141" t="s">
        <v>1</v>
      </c>
      <c r="F301" s="142" t="s">
        <v>400</v>
      </c>
      <c r="H301" s="143">
        <v>13.362</v>
      </c>
      <c r="L301" s="138"/>
      <c r="M301" s="144"/>
      <c r="T301" s="145"/>
      <c r="AT301" s="141" t="s">
        <v>184</v>
      </c>
      <c r="AU301" s="141" t="s">
        <v>86</v>
      </c>
      <c r="AV301" s="139" t="s">
        <v>86</v>
      </c>
      <c r="AW301" s="139" t="s">
        <v>32</v>
      </c>
      <c r="AX301" s="139" t="s">
        <v>76</v>
      </c>
      <c r="AY301" s="141" t="s">
        <v>176</v>
      </c>
    </row>
    <row r="302" spans="2:65" s="139" customFormat="1">
      <c r="B302" s="138"/>
      <c r="D302" s="140" t="s">
        <v>184</v>
      </c>
      <c r="E302" s="141" t="s">
        <v>1</v>
      </c>
      <c r="F302" s="142" t="s">
        <v>401</v>
      </c>
      <c r="H302" s="143">
        <v>13.441000000000001</v>
      </c>
      <c r="L302" s="138"/>
      <c r="M302" s="144"/>
      <c r="T302" s="145"/>
      <c r="AT302" s="141" t="s">
        <v>184</v>
      </c>
      <c r="AU302" s="141" t="s">
        <v>86</v>
      </c>
      <c r="AV302" s="139" t="s">
        <v>86</v>
      </c>
      <c r="AW302" s="139" t="s">
        <v>32</v>
      </c>
      <c r="AX302" s="139" t="s">
        <v>76</v>
      </c>
      <c r="AY302" s="141" t="s">
        <v>176</v>
      </c>
    </row>
    <row r="303" spans="2:65" s="147" customFormat="1">
      <c r="B303" s="146"/>
      <c r="D303" s="140" t="s">
        <v>184</v>
      </c>
      <c r="E303" s="148" t="s">
        <v>1</v>
      </c>
      <c r="F303" s="149" t="s">
        <v>188</v>
      </c>
      <c r="H303" s="150">
        <v>173.93199999999999</v>
      </c>
      <c r="L303" s="146"/>
      <c r="M303" s="151"/>
      <c r="T303" s="152"/>
      <c r="AT303" s="148" t="s">
        <v>184</v>
      </c>
      <c r="AU303" s="148" t="s">
        <v>86</v>
      </c>
      <c r="AV303" s="147" t="s">
        <v>182</v>
      </c>
      <c r="AW303" s="147" t="s">
        <v>32</v>
      </c>
      <c r="AX303" s="147" t="s">
        <v>81</v>
      </c>
      <c r="AY303" s="148" t="s">
        <v>176</v>
      </c>
    </row>
    <row r="304" spans="2:65" s="50" customFormat="1" ht="24.25" customHeight="1">
      <c r="B304" s="49"/>
      <c r="C304" s="125" t="s">
        <v>402</v>
      </c>
      <c r="D304" s="125" t="s">
        <v>178</v>
      </c>
      <c r="E304" s="126" t="s">
        <v>403</v>
      </c>
      <c r="F304" s="127" t="s">
        <v>404</v>
      </c>
      <c r="G304" s="128" t="s">
        <v>195</v>
      </c>
      <c r="H304" s="129">
        <v>0.5</v>
      </c>
      <c r="I304" s="21"/>
      <c r="J304" s="130">
        <f>ROUND(I304*H304,2)</f>
        <v>0</v>
      </c>
      <c r="K304" s="131"/>
      <c r="L304" s="49"/>
      <c r="M304" s="132" t="s">
        <v>1</v>
      </c>
      <c r="N304" s="133" t="s">
        <v>41</v>
      </c>
      <c r="P304" s="134">
        <f>O304*H304</f>
        <v>0</v>
      </c>
      <c r="Q304" s="134">
        <v>2.3010199999999998</v>
      </c>
      <c r="R304" s="134">
        <f>Q304*H304</f>
        <v>1.1505099999999999</v>
      </c>
      <c r="S304" s="134">
        <v>0</v>
      </c>
      <c r="T304" s="135">
        <f>S304*H304</f>
        <v>0</v>
      </c>
      <c r="AR304" s="136" t="s">
        <v>182</v>
      </c>
      <c r="AT304" s="136" t="s">
        <v>178</v>
      </c>
      <c r="AU304" s="136" t="s">
        <v>86</v>
      </c>
      <c r="AY304" s="42" t="s">
        <v>176</v>
      </c>
      <c r="BE304" s="137">
        <f>IF(N304="základní",J304,0)</f>
        <v>0</v>
      </c>
      <c r="BF304" s="137">
        <f>IF(N304="snížená",J304,0)</f>
        <v>0</v>
      </c>
      <c r="BG304" s="137">
        <f>IF(N304="zákl. přenesená",J304,0)</f>
        <v>0</v>
      </c>
      <c r="BH304" s="137">
        <f>IF(N304="sníž. přenesená",J304,0)</f>
        <v>0</v>
      </c>
      <c r="BI304" s="137">
        <f>IF(N304="nulová",J304,0)</f>
        <v>0</v>
      </c>
      <c r="BJ304" s="42" t="s">
        <v>81</v>
      </c>
      <c r="BK304" s="137">
        <f>ROUND(I304*H304,2)</f>
        <v>0</v>
      </c>
      <c r="BL304" s="42" t="s">
        <v>182</v>
      </c>
      <c r="BM304" s="136" t="s">
        <v>405</v>
      </c>
    </row>
    <row r="305" spans="2:65" s="139" customFormat="1">
      <c r="B305" s="138"/>
      <c r="D305" s="140" t="s">
        <v>184</v>
      </c>
      <c r="E305" s="141" t="s">
        <v>1</v>
      </c>
      <c r="F305" s="142" t="s">
        <v>406</v>
      </c>
      <c r="H305" s="143">
        <v>0.5</v>
      </c>
      <c r="L305" s="138"/>
      <c r="M305" s="144"/>
      <c r="T305" s="145"/>
      <c r="AT305" s="141" t="s">
        <v>184</v>
      </c>
      <c r="AU305" s="141" t="s">
        <v>86</v>
      </c>
      <c r="AV305" s="139" t="s">
        <v>86</v>
      </c>
      <c r="AW305" s="139" t="s">
        <v>32</v>
      </c>
      <c r="AX305" s="139" t="s">
        <v>81</v>
      </c>
      <c r="AY305" s="141" t="s">
        <v>176</v>
      </c>
    </row>
    <row r="306" spans="2:65" s="50" customFormat="1" ht="21.75" customHeight="1">
      <c r="B306" s="49"/>
      <c r="C306" s="125" t="s">
        <v>407</v>
      </c>
      <c r="D306" s="125" t="s">
        <v>178</v>
      </c>
      <c r="E306" s="126" t="s">
        <v>408</v>
      </c>
      <c r="F306" s="127" t="s">
        <v>409</v>
      </c>
      <c r="G306" s="128" t="s">
        <v>181</v>
      </c>
      <c r="H306" s="129">
        <v>6.2469999999999999</v>
      </c>
      <c r="I306" s="21"/>
      <c r="J306" s="130">
        <f>ROUND(I306*H306,2)</f>
        <v>0</v>
      </c>
      <c r="K306" s="131"/>
      <c r="L306" s="49"/>
      <c r="M306" s="132" t="s">
        <v>1</v>
      </c>
      <c r="N306" s="133" t="s">
        <v>41</v>
      </c>
      <c r="P306" s="134">
        <f>O306*H306</f>
        <v>0</v>
      </c>
      <c r="Q306" s="134">
        <v>2.0300000000000001E-3</v>
      </c>
      <c r="R306" s="134">
        <f>Q306*H306</f>
        <v>1.2681410000000001E-2</v>
      </c>
      <c r="S306" s="134">
        <v>0</v>
      </c>
      <c r="T306" s="135">
        <f>S306*H306</f>
        <v>0</v>
      </c>
      <c r="AR306" s="136" t="s">
        <v>182</v>
      </c>
      <c r="AT306" s="136" t="s">
        <v>178</v>
      </c>
      <c r="AU306" s="136" t="s">
        <v>86</v>
      </c>
      <c r="AY306" s="42" t="s">
        <v>176</v>
      </c>
      <c r="BE306" s="137">
        <f>IF(N306="základní",J306,0)</f>
        <v>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42" t="s">
        <v>81</v>
      </c>
      <c r="BK306" s="137">
        <f>ROUND(I306*H306,2)</f>
        <v>0</v>
      </c>
      <c r="BL306" s="42" t="s">
        <v>182</v>
      </c>
      <c r="BM306" s="136" t="s">
        <v>410</v>
      </c>
    </row>
    <row r="307" spans="2:65" s="139" customFormat="1">
      <c r="B307" s="138"/>
      <c r="D307" s="140" t="s">
        <v>184</v>
      </c>
      <c r="E307" s="141" t="s">
        <v>1</v>
      </c>
      <c r="F307" s="142" t="s">
        <v>127</v>
      </c>
      <c r="H307" s="143">
        <v>6.2469999999999999</v>
      </c>
      <c r="L307" s="138"/>
      <c r="M307" s="144"/>
      <c r="T307" s="145"/>
      <c r="AT307" s="141" t="s">
        <v>184</v>
      </c>
      <c r="AU307" s="141" t="s">
        <v>86</v>
      </c>
      <c r="AV307" s="139" t="s">
        <v>86</v>
      </c>
      <c r="AW307" s="139" t="s">
        <v>32</v>
      </c>
      <c r="AX307" s="139" t="s">
        <v>81</v>
      </c>
      <c r="AY307" s="141" t="s">
        <v>176</v>
      </c>
    </row>
    <row r="308" spans="2:65" s="50" customFormat="1" ht="24.25" customHeight="1">
      <c r="B308" s="49"/>
      <c r="C308" s="125" t="s">
        <v>411</v>
      </c>
      <c r="D308" s="125" t="s">
        <v>178</v>
      </c>
      <c r="E308" s="126" t="s">
        <v>412</v>
      </c>
      <c r="F308" s="127" t="s">
        <v>413</v>
      </c>
      <c r="G308" s="128" t="s">
        <v>268</v>
      </c>
      <c r="H308" s="129">
        <v>27</v>
      </c>
      <c r="I308" s="21"/>
      <c r="J308" s="130">
        <f>ROUND(I308*H308,2)</f>
        <v>0</v>
      </c>
      <c r="K308" s="131"/>
      <c r="L308" s="49"/>
      <c r="M308" s="132" t="s">
        <v>1</v>
      </c>
      <c r="N308" s="133" t="s">
        <v>41</v>
      </c>
      <c r="P308" s="134">
        <f>O308*H308</f>
        <v>0</v>
      </c>
      <c r="Q308" s="134">
        <v>2.0300000000000001E-3</v>
      </c>
      <c r="R308" s="134">
        <f>Q308*H308</f>
        <v>5.4810000000000005E-2</v>
      </c>
      <c r="S308" s="134">
        <v>0</v>
      </c>
      <c r="T308" s="135">
        <f>S308*H308</f>
        <v>0</v>
      </c>
      <c r="AR308" s="136" t="s">
        <v>182</v>
      </c>
      <c r="AT308" s="136" t="s">
        <v>178</v>
      </c>
      <c r="AU308" s="136" t="s">
        <v>86</v>
      </c>
      <c r="AY308" s="42" t="s">
        <v>176</v>
      </c>
      <c r="BE308" s="137">
        <f>IF(N308="základní",J308,0)</f>
        <v>0</v>
      </c>
      <c r="BF308" s="137">
        <f>IF(N308="snížená",J308,0)</f>
        <v>0</v>
      </c>
      <c r="BG308" s="137">
        <f>IF(N308="zákl. přenesená",J308,0)</f>
        <v>0</v>
      </c>
      <c r="BH308" s="137">
        <f>IF(N308="sníž. přenesená",J308,0)</f>
        <v>0</v>
      </c>
      <c r="BI308" s="137">
        <f>IF(N308="nulová",J308,0)</f>
        <v>0</v>
      </c>
      <c r="BJ308" s="42" t="s">
        <v>81</v>
      </c>
      <c r="BK308" s="137">
        <f>ROUND(I308*H308,2)</f>
        <v>0</v>
      </c>
      <c r="BL308" s="42" t="s">
        <v>182</v>
      </c>
      <c r="BM308" s="136" t="s">
        <v>414</v>
      </c>
    </row>
    <row r="309" spans="2:65" s="154" customFormat="1">
      <c r="B309" s="153"/>
      <c r="D309" s="140" t="s">
        <v>184</v>
      </c>
      <c r="E309" s="155" t="s">
        <v>1</v>
      </c>
      <c r="F309" s="156" t="s">
        <v>415</v>
      </c>
      <c r="H309" s="155" t="s">
        <v>1</v>
      </c>
      <c r="L309" s="153"/>
      <c r="M309" s="157"/>
      <c r="T309" s="158"/>
      <c r="AT309" s="155" t="s">
        <v>184</v>
      </c>
      <c r="AU309" s="155" t="s">
        <v>86</v>
      </c>
      <c r="AV309" s="154" t="s">
        <v>81</v>
      </c>
      <c r="AW309" s="154" t="s">
        <v>32</v>
      </c>
      <c r="AX309" s="154" t="s">
        <v>76</v>
      </c>
      <c r="AY309" s="155" t="s">
        <v>176</v>
      </c>
    </row>
    <row r="310" spans="2:65" s="139" customFormat="1">
      <c r="B310" s="138"/>
      <c r="D310" s="140" t="s">
        <v>184</v>
      </c>
      <c r="E310" s="141" t="s">
        <v>1</v>
      </c>
      <c r="F310" s="142" t="s">
        <v>330</v>
      </c>
      <c r="H310" s="143">
        <v>27</v>
      </c>
      <c r="L310" s="138"/>
      <c r="M310" s="144"/>
      <c r="T310" s="145"/>
      <c r="AT310" s="141" t="s">
        <v>184</v>
      </c>
      <c r="AU310" s="141" t="s">
        <v>86</v>
      </c>
      <c r="AV310" s="139" t="s">
        <v>86</v>
      </c>
      <c r="AW310" s="139" t="s">
        <v>32</v>
      </c>
      <c r="AX310" s="139" t="s">
        <v>81</v>
      </c>
      <c r="AY310" s="141" t="s">
        <v>176</v>
      </c>
    </row>
    <row r="311" spans="2:65" s="114" customFormat="1" ht="22.9" customHeight="1">
      <c r="B311" s="113"/>
      <c r="D311" s="115" t="s">
        <v>75</v>
      </c>
      <c r="E311" s="123" t="s">
        <v>221</v>
      </c>
      <c r="F311" s="123" t="s">
        <v>416</v>
      </c>
      <c r="J311" s="124">
        <f>BK311</f>
        <v>0</v>
      </c>
      <c r="L311" s="113"/>
      <c r="M311" s="118"/>
      <c r="P311" s="119">
        <f>SUM(P312:P388)</f>
        <v>0</v>
      </c>
      <c r="R311" s="119">
        <f>SUM(R312:R388)</f>
        <v>4.8000000000000004E-3</v>
      </c>
      <c r="T311" s="120">
        <f>SUM(T312:T388)</f>
        <v>5.4573230000000006</v>
      </c>
      <c r="AR311" s="115" t="s">
        <v>81</v>
      </c>
      <c r="AT311" s="121" t="s">
        <v>75</v>
      </c>
      <c r="AU311" s="121" t="s">
        <v>81</v>
      </c>
      <c r="AY311" s="115" t="s">
        <v>176</v>
      </c>
      <c r="BK311" s="122">
        <f>SUM(BK312:BK388)</f>
        <v>0</v>
      </c>
    </row>
    <row r="312" spans="2:65" s="50" customFormat="1" ht="33" customHeight="1">
      <c r="B312" s="49"/>
      <c r="C312" s="125" t="s">
        <v>417</v>
      </c>
      <c r="D312" s="125" t="s">
        <v>178</v>
      </c>
      <c r="E312" s="126" t="s">
        <v>418</v>
      </c>
      <c r="F312" s="127" t="s">
        <v>419</v>
      </c>
      <c r="G312" s="128" t="s">
        <v>181</v>
      </c>
      <c r="H312" s="129">
        <v>175</v>
      </c>
      <c r="I312" s="21"/>
      <c r="J312" s="130">
        <f>ROUND(I312*H312,2)</f>
        <v>0</v>
      </c>
      <c r="K312" s="131"/>
      <c r="L312" s="49"/>
      <c r="M312" s="132" t="s">
        <v>1</v>
      </c>
      <c r="N312" s="133" t="s">
        <v>41</v>
      </c>
      <c r="P312" s="134">
        <f>O312*H312</f>
        <v>0</v>
      </c>
      <c r="Q312" s="134">
        <v>0</v>
      </c>
      <c r="R312" s="134">
        <f>Q312*H312</f>
        <v>0</v>
      </c>
      <c r="S312" s="134">
        <v>0</v>
      </c>
      <c r="T312" s="135">
        <f>S312*H312</f>
        <v>0</v>
      </c>
      <c r="AR312" s="136" t="s">
        <v>182</v>
      </c>
      <c r="AT312" s="136" t="s">
        <v>178</v>
      </c>
      <c r="AU312" s="136" t="s">
        <v>86</v>
      </c>
      <c r="AY312" s="42" t="s">
        <v>176</v>
      </c>
      <c r="BE312" s="137">
        <f>IF(N312="základní",J312,0)</f>
        <v>0</v>
      </c>
      <c r="BF312" s="137">
        <f>IF(N312="snížená",J312,0)</f>
        <v>0</v>
      </c>
      <c r="BG312" s="137">
        <f>IF(N312="zákl. přenesená",J312,0)</f>
        <v>0</v>
      </c>
      <c r="BH312" s="137">
        <f>IF(N312="sníž. přenesená",J312,0)</f>
        <v>0</v>
      </c>
      <c r="BI312" s="137">
        <f>IF(N312="nulová",J312,0)</f>
        <v>0</v>
      </c>
      <c r="BJ312" s="42" t="s">
        <v>81</v>
      </c>
      <c r="BK312" s="137">
        <f>ROUND(I312*H312,2)</f>
        <v>0</v>
      </c>
      <c r="BL312" s="42" t="s">
        <v>182</v>
      </c>
      <c r="BM312" s="136" t="s">
        <v>420</v>
      </c>
    </row>
    <row r="313" spans="2:65" s="139" customFormat="1">
      <c r="B313" s="138"/>
      <c r="D313" s="140" t="s">
        <v>184</v>
      </c>
      <c r="E313" s="141" t="s">
        <v>107</v>
      </c>
      <c r="F313" s="142" t="s">
        <v>421</v>
      </c>
      <c r="H313" s="143">
        <v>175</v>
      </c>
      <c r="L313" s="138"/>
      <c r="M313" s="144"/>
      <c r="T313" s="145"/>
      <c r="AT313" s="141" t="s">
        <v>184</v>
      </c>
      <c r="AU313" s="141" t="s">
        <v>86</v>
      </c>
      <c r="AV313" s="139" t="s">
        <v>86</v>
      </c>
      <c r="AW313" s="139" t="s">
        <v>32</v>
      </c>
      <c r="AX313" s="139" t="s">
        <v>81</v>
      </c>
      <c r="AY313" s="141" t="s">
        <v>176</v>
      </c>
    </row>
    <row r="314" spans="2:65" s="50" customFormat="1" ht="33" customHeight="1">
      <c r="B314" s="49"/>
      <c r="C314" s="125" t="s">
        <v>422</v>
      </c>
      <c r="D314" s="125" t="s">
        <v>178</v>
      </c>
      <c r="E314" s="126" t="s">
        <v>423</v>
      </c>
      <c r="F314" s="127" t="s">
        <v>424</v>
      </c>
      <c r="G314" s="128" t="s">
        <v>181</v>
      </c>
      <c r="H314" s="129">
        <v>2625</v>
      </c>
      <c r="I314" s="21"/>
      <c r="J314" s="130">
        <f>ROUND(I314*H314,2)</f>
        <v>0</v>
      </c>
      <c r="K314" s="131"/>
      <c r="L314" s="49"/>
      <c r="M314" s="132" t="s">
        <v>1</v>
      </c>
      <c r="N314" s="133" t="s">
        <v>41</v>
      </c>
      <c r="P314" s="134">
        <f>O314*H314</f>
        <v>0</v>
      </c>
      <c r="Q314" s="134">
        <v>0</v>
      </c>
      <c r="R314" s="134">
        <f>Q314*H314</f>
        <v>0</v>
      </c>
      <c r="S314" s="134">
        <v>0</v>
      </c>
      <c r="T314" s="135">
        <f>S314*H314</f>
        <v>0</v>
      </c>
      <c r="AR314" s="136" t="s">
        <v>182</v>
      </c>
      <c r="AT314" s="136" t="s">
        <v>178</v>
      </c>
      <c r="AU314" s="136" t="s">
        <v>86</v>
      </c>
      <c r="AY314" s="42" t="s">
        <v>176</v>
      </c>
      <c r="BE314" s="137">
        <f>IF(N314="základní",J314,0)</f>
        <v>0</v>
      </c>
      <c r="BF314" s="137">
        <f>IF(N314="snížená",J314,0)</f>
        <v>0</v>
      </c>
      <c r="BG314" s="137">
        <f>IF(N314="zákl. přenesená",J314,0)</f>
        <v>0</v>
      </c>
      <c r="BH314" s="137">
        <f>IF(N314="sníž. přenesená",J314,0)</f>
        <v>0</v>
      </c>
      <c r="BI314" s="137">
        <f>IF(N314="nulová",J314,0)</f>
        <v>0</v>
      </c>
      <c r="BJ314" s="42" t="s">
        <v>81</v>
      </c>
      <c r="BK314" s="137">
        <f>ROUND(I314*H314,2)</f>
        <v>0</v>
      </c>
      <c r="BL314" s="42" t="s">
        <v>182</v>
      </c>
      <c r="BM314" s="136" t="s">
        <v>425</v>
      </c>
    </row>
    <row r="315" spans="2:65" s="139" customFormat="1">
      <c r="B315" s="138"/>
      <c r="D315" s="140" t="s">
        <v>184</v>
      </c>
      <c r="E315" s="141" t="s">
        <v>1</v>
      </c>
      <c r="F315" s="142" t="s">
        <v>107</v>
      </c>
      <c r="H315" s="143">
        <v>175</v>
      </c>
      <c r="L315" s="138"/>
      <c r="M315" s="144"/>
      <c r="T315" s="145"/>
      <c r="AT315" s="141" t="s">
        <v>184</v>
      </c>
      <c r="AU315" s="141" t="s">
        <v>86</v>
      </c>
      <c r="AV315" s="139" t="s">
        <v>86</v>
      </c>
      <c r="AW315" s="139" t="s">
        <v>32</v>
      </c>
      <c r="AX315" s="139" t="s">
        <v>76</v>
      </c>
      <c r="AY315" s="141" t="s">
        <v>176</v>
      </c>
    </row>
    <row r="316" spans="2:65" s="139" customFormat="1">
      <c r="B316" s="138"/>
      <c r="D316" s="140" t="s">
        <v>184</v>
      </c>
      <c r="E316" s="141" t="s">
        <v>1</v>
      </c>
      <c r="F316" s="142" t="s">
        <v>426</v>
      </c>
      <c r="H316" s="143">
        <v>2625</v>
      </c>
      <c r="L316" s="138"/>
      <c r="M316" s="144"/>
      <c r="T316" s="145"/>
      <c r="AT316" s="141" t="s">
        <v>184</v>
      </c>
      <c r="AU316" s="141" t="s">
        <v>86</v>
      </c>
      <c r="AV316" s="139" t="s">
        <v>86</v>
      </c>
      <c r="AW316" s="139" t="s">
        <v>32</v>
      </c>
      <c r="AX316" s="139" t="s">
        <v>81</v>
      </c>
      <c r="AY316" s="141" t="s">
        <v>176</v>
      </c>
    </row>
    <row r="317" spans="2:65" s="50" customFormat="1" ht="33" customHeight="1">
      <c r="B317" s="49"/>
      <c r="C317" s="125" t="s">
        <v>427</v>
      </c>
      <c r="D317" s="125" t="s">
        <v>178</v>
      </c>
      <c r="E317" s="126" t="s">
        <v>428</v>
      </c>
      <c r="F317" s="127" t="s">
        <v>429</v>
      </c>
      <c r="G317" s="128" t="s">
        <v>181</v>
      </c>
      <c r="H317" s="129">
        <v>175</v>
      </c>
      <c r="I317" s="21"/>
      <c r="J317" s="130">
        <f>ROUND(I317*H317,2)</f>
        <v>0</v>
      </c>
      <c r="K317" s="131"/>
      <c r="L317" s="49"/>
      <c r="M317" s="132" t="s">
        <v>1</v>
      </c>
      <c r="N317" s="133" t="s">
        <v>41</v>
      </c>
      <c r="P317" s="134">
        <f>O317*H317</f>
        <v>0</v>
      </c>
      <c r="Q317" s="134">
        <v>0</v>
      </c>
      <c r="R317" s="134">
        <f>Q317*H317</f>
        <v>0</v>
      </c>
      <c r="S317" s="134">
        <v>0</v>
      </c>
      <c r="T317" s="135">
        <f>S317*H317</f>
        <v>0</v>
      </c>
      <c r="AR317" s="136" t="s">
        <v>182</v>
      </c>
      <c r="AT317" s="136" t="s">
        <v>178</v>
      </c>
      <c r="AU317" s="136" t="s">
        <v>86</v>
      </c>
      <c r="AY317" s="42" t="s">
        <v>176</v>
      </c>
      <c r="BE317" s="137">
        <f>IF(N317="základní",J317,0)</f>
        <v>0</v>
      </c>
      <c r="BF317" s="137">
        <f>IF(N317="snížená",J317,0)</f>
        <v>0</v>
      </c>
      <c r="BG317" s="137">
        <f>IF(N317="zákl. přenesená",J317,0)</f>
        <v>0</v>
      </c>
      <c r="BH317" s="137">
        <f>IF(N317="sníž. přenesená",J317,0)</f>
        <v>0</v>
      </c>
      <c r="BI317" s="137">
        <f>IF(N317="nulová",J317,0)</f>
        <v>0</v>
      </c>
      <c r="BJ317" s="42" t="s">
        <v>81</v>
      </c>
      <c r="BK317" s="137">
        <f>ROUND(I317*H317,2)</f>
        <v>0</v>
      </c>
      <c r="BL317" s="42" t="s">
        <v>182</v>
      </c>
      <c r="BM317" s="136" t="s">
        <v>430</v>
      </c>
    </row>
    <row r="318" spans="2:65" s="139" customFormat="1">
      <c r="B318" s="138"/>
      <c r="D318" s="140" t="s">
        <v>184</v>
      </c>
      <c r="E318" s="141" t="s">
        <v>1</v>
      </c>
      <c r="F318" s="142" t="s">
        <v>107</v>
      </c>
      <c r="H318" s="143">
        <v>175</v>
      </c>
      <c r="L318" s="138"/>
      <c r="M318" s="144"/>
      <c r="T318" s="145"/>
      <c r="AT318" s="141" t="s">
        <v>184</v>
      </c>
      <c r="AU318" s="141" t="s">
        <v>86</v>
      </c>
      <c r="AV318" s="139" t="s">
        <v>86</v>
      </c>
      <c r="AW318" s="139" t="s">
        <v>32</v>
      </c>
      <c r="AX318" s="139" t="s">
        <v>81</v>
      </c>
      <c r="AY318" s="141" t="s">
        <v>176</v>
      </c>
    </row>
    <row r="319" spans="2:65" s="50" customFormat="1" ht="16.5" customHeight="1">
      <c r="B319" s="49"/>
      <c r="C319" s="125" t="s">
        <v>431</v>
      </c>
      <c r="D319" s="125" t="s">
        <v>178</v>
      </c>
      <c r="E319" s="126" t="s">
        <v>432</v>
      </c>
      <c r="F319" s="127" t="s">
        <v>433</v>
      </c>
      <c r="G319" s="128" t="s">
        <v>181</v>
      </c>
      <c r="H319" s="129">
        <v>175</v>
      </c>
      <c r="I319" s="21"/>
      <c r="J319" s="130">
        <f>ROUND(I319*H319,2)</f>
        <v>0</v>
      </c>
      <c r="K319" s="131"/>
      <c r="L319" s="49"/>
      <c r="M319" s="132" t="s">
        <v>1</v>
      </c>
      <c r="N319" s="133" t="s">
        <v>41</v>
      </c>
      <c r="P319" s="134">
        <f>O319*H319</f>
        <v>0</v>
      </c>
      <c r="Q319" s="134">
        <v>0</v>
      </c>
      <c r="R319" s="134">
        <f>Q319*H319</f>
        <v>0</v>
      </c>
      <c r="S319" s="134">
        <v>0</v>
      </c>
      <c r="T319" s="135">
        <f>S319*H319</f>
        <v>0</v>
      </c>
      <c r="AR319" s="136" t="s">
        <v>182</v>
      </c>
      <c r="AT319" s="136" t="s">
        <v>178</v>
      </c>
      <c r="AU319" s="136" t="s">
        <v>86</v>
      </c>
      <c r="AY319" s="42" t="s">
        <v>176</v>
      </c>
      <c r="BE319" s="137">
        <f>IF(N319="základní",J319,0)</f>
        <v>0</v>
      </c>
      <c r="BF319" s="137">
        <f>IF(N319="snížená",J319,0)</f>
        <v>0</v>
      </c>
      <c r="BG319" s="137">
        <f>IF(N319="zákl. přenesená",J319,0)</f>
        <v>0</v>
      </c>
      <c r="BH319" s="137">
        <f>IF(N319="sníž. přenesená",J319,0)</f>
        <v>0</v>
      </c>
      <c r="BI319" s="137">
        <f>IF(N319="nulová",J319,0)</f>
        <v>0</v>
      </c>
      <c r="BJ319" s="42" t="s">
        <v>81</v>
      </c>
      <c r="BK319" s="137">
        <f>ROUND(I319*H319,2)</f>
        <v>0</v>
      </c>
      <c r="BL319" s="42" t="s">
        <v>182</v>
      </c>
      <c r="BM319" s="136" t="s">
        <v>434</v>
      </c>
    </row>
    <row r="320" spans="2:65" s="139" customFormat="1">
      <c r="B320" s="138"/>
      <c r="D320" s="140" t="s">
        <v>184</v>
      </c>
      <c r="E320" s="141" t="s">
        <v>1</v>
      </c>
      <c r="F320" s="142" t="s">
        <v>107</v>
      </c>
      <c r="H320" s="143">
        <v>175</v>
      </c>
      <c r="L320" s="138"/>
      <c r="M320" s="144"/>
      <c r="T320" s="145"/>
      <c r="AT320" s="141" t="s">
        <v>184</v>
      </c>
      <c r="AU320" s="141" t="s">
        <v>86</v>
      </c>
      <c r="AV320" s="139" t="s">
        <v>86</v>
      </c>
      <c r="AW320" s="139" t="s">
        <v>32</v>
      </c>
      <c r="AX320" s="139" t="s">
        <v>81</v>
      </c>
      <c r="AY320" s="141" t="s">
        <v>176</v>
      </c>
    </row>
    <row r="321" spans="2:65" s="50" customFormat="1" ht="21.75" customHeight="1">
      <c r="B321" s="49"/>
      <c r="C321" s="125" t="s">
        <v>435</v>
      </c>
      <c r="D321" s="125" t="s">
        <v>178</v>
      </c>
      <c r="E321" s="126" t="s">
        <v>436</v>
      </c>
      <c r="F321" s="127" t="s">
        <v>437</v>
      </c>
      <c r="G321" s="128" t="s">
        <v>181</v>
      </c>
      <c r="H321" s="129">
        <v>1750</v>
      </c>
      <c r="I321" s="21"/>
      <c r="J321" s="130">
        <f>ROUND(I321*H321,2)</f>
        <v>0</v>
      </c>
      <c r="K321" s="131"/>
      <c r="L321" s="49"/>
      <c r="M321" s="132" t="s">
        <v>1</v>
      </c>
      <c r="N321" s="133" t="s">
        <v>41</v>
      </c>
      <c r="P321" s="134">
        <f>O321*H321</f>
        <v>0</v>
      </c>
      <c r="Q321" s="134">
        <v>0</v>
      </c>
      <c r="R321" s="134">
        <f>Q321*H321</f>
        <v>0</v>
      </c>
      <c r="S321" s="134">
        <v>0</v>
      </c>
      <c r="T321" s="135">
        <f>S321*H321</f>
        <v>0</v>
      </c>
      <c r="AR321" s="136" t="s">
        <v>182</v>
      </c>
      <c r="AT321" s="136" t="s">
        <v>178</v>
      </c>
      <c r="AU321" s="136" t="s">
        <v>86</v>
      </c>
      <c r="AY321" s="42" t="s">
        <v>176</v>
      </c>
      <c r="BE321" s="137">
        <f>IF(N321="základní",J321,0)</f>
        <v>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42" t="s">
        <v>81</v>
      </c>
      <c r="BK321" s="137">
        <f>ROUND(I321*H321,2)</f>
        <v>0</v>
      </c>
      <c r="BL321" s="42" t="s">
        <v>182</v>
      </c>
      <c r="BM321" s="136" t="s">
        <v>438</v>
      </c>
    </row>
    <row r="322" spans="2:65" s="139" customFormat="1">
      <c r="B322" s="138"/>
      <c r="D322" s="140" t="s">
        <v>184</v>
      </c>
      <c r="E322" s="141" t="s">
        <v>1</v>
      </c>
      <c r="F322" s="142" t="s">
        <v>107</v>
      </c>
      <c r="H322" s="143">
        <v>175</v>
      </c>
      <c r="L322" s="138"/>
      <c r="M322" s="144"/>
      <c r="T322" s="145"/>
      <c r="AT322" s="141" t="s">
        <v>184</v>
      </c>
      <c r="AU322" s="141" t="s">
        <v>86</v>
      </c>
      <c r="AV322" s="139" t="s">
        <v>86</v>
      </c>
      <c r="AW322" s="139" t="s">
        <v>32</v>
      </c>
      <c r="AX322" s="139" t="s">
        <v>76</v>
      </c>
      <c r="AY322" s="141" t="s">
        <v>176</v>
      </c>
    </row>
    <row r="323" spans="2:65" s="139" customFormat="1">
      <c r="B323" s="138"/>
      <c r="D323" s="140" t="s">
        <v>184</v>
      </c>
      <c r="E323" s="141" t="s">
        <v>1</v>
      </c>
      <c r="F323" s="142" t="s">
        <v>439</v>
      </c>
      <c r="H323" s="143">
        <v>1750</v>
      </c>
      <c r="L323" s="138"/>
      <c r="M323" s="144"/>
      <c r="T323" s="145"/>
      <c r="AT323" s="141" t="s">
        <v>184</v>
      </c>
      <c r="AU323" s="141" t="s">
        <v>86</v>
      </c>
      <c r="AV323" s="139" t="s">
        <v>86</v>
      </c>
      <c r="AW323" s="139" t="s">
        <v>32</v>
      </c>
      <c r="AX323" s="139" t="s">
        <v>81</v>
      </c>
      <c r="AY323" s="141" t="s">
        <v>176</v>
      </c>
    </row>
    <row r="324" spans="2:65" s="50" customFormat="1" ht="21.75" customHeight="1">
      <c r="B324" s="49"/>
      <c r="C324" s="125" t="s">
        <v>440</v>
      </c>
      <c r="D324" s="125" t="s">
        <v>178</v>
      </c>
      <c r="E324" s="126" t="s">
        <v>441</v>
      </c>
      <c r="F324" s="127" t="s">
        <v>442</v>
      </c>
      <c r="G324" s="128" t="s">
        <v>181</v>
      </c>
      <c r="H324" s="129">
        <v>175</v>
      </c>
      <c r="I324" s="21"/>
      <c r="J324" s="130">
        <f>ROUND(I324*H324,2)</f>
        <v>0</v>
      </c>
      <c r="K324" s="131"/>
      <c r="L324" s="49"/>
      <c r="M324" s="132" t="s">
        <v>1</v>
      </c>
      <c r="N324" s="133" t="s">
        <v>41</v>
      </c>
      <c r="P324" s="134">
        <f>O324*H324</f>
        <v>0</v>
      </c>
      <c r="Q324" s="134">
        <v>0</v>
      </c>
      <c r="R324" s="134">
        <f>Q324*H324</f>
        <v>0</v>
      </c>
      <c r="S324" s="134">
        <v>0</v>
      </c>
      <c r="T324" s="135">
        <f>S324*H324</f>
        <v>0</v>
      </c>
      <c r="AR324" s="136" t="s">
        <v>182</v>
      </c>
      <c r="AT324" s="136" t="s">
        <v>178</v>
      </c>
      <c r="AU324" s="136" t="s">
        <v>86</v>
      </c>
      <c r="AY324" s="42" t="s">
        <v>176</v>
      </c>
      <c r="BE324" s="137">
        <f>IF(N324="základní",J324,0)</f>
        <v>0</v>
      </c>
      <c r="BF324" s="137">
        <f>IF(N324="snížená",J324,0)</f>
        <v>0</v>
      </c>
      <c r="BG324" s="137">
        <f>IF(N324="zákl. přenesená",J324,0)</f>
        <v>0</v>
      </c>
      <c r="BH324" s="137">
        <f>IF(N324="sníž. přenesená",J324,0)</f>
        <v>0</v>
      </c>
      <c r="BI324" s="137">
        <f>IF(N324="nulová",J324,0)</f>
        <v>0</v>
      </c>
      <c r="BJ324" s="42" t="s">
        <v>81</v>
      </c>
      <c r="BK324" s="137">
        <f>ROUND(I324*H324,2)</f>
        <v>0</v>
      </c>
      <c r="BL324" s="42" t="s">
        <v>182</v>
      </c>
      <c r="BM324" s="136" t="s">
        <v>443</v>
      </c>
    </row>
    <row r="325" spans="2:65" s="139" customFormat="1">
      <c r="B325" s="138"/>
      <c r="D325" s="140" t="s">
        <v>184</v>
      </c>
      <c r="E325" s="141" t="s">
        <v>1</v>
      </c>
      <c r="F325" s="142" t="s">
        <v>107</v>
      </c>
      <c r="H325" s="143">
        <v>175</v>
      </c>
      <c r="L325" s="138"/>
      <c r="M325" s="144"/>
      <c r="T325" s="145"/>
      <c r="AT325" s="141" t="s">
        <v>184</v>
      </c>
      <c r="AU325" s="141" t="s">
        <v>86</v>
      </c>
      <c r="AV325" s="139" t="s">
        <v>86</v>
      </c>
      <c r="AW325" s="139" t="s">
        <v>32</v>
      </c>
      <c r="AX325" s="139" t="s">
        <v>81</v>
      </c>
      <c r="AY325" s="141" t="s">
        <v>176</v>
      </c>
    </row>
    <row r="326" spans="2:65" s="50" customFormat="1" ht="24.25" customHeight="1">
      <c r="B326" s="49"/>
      <c r="C326" s="125" t="s">
        <v>444</v>
      </c>
      <c r="D326" s="125" t="s">
        <v>178</v>
      </c>
      <c r="E326" s="126" t="s">
        <v>445</v>
      </c>
      <c r="F326" s="127" t="s">
        <v>446</v>
      </c>
      <c r="G326" s="128" t="s">
        <v>447</v>
      </c>
      <c r="H326" s="129">
        <v>2</v>
      </c>
      <c r="I326" s="21"/>
      <c r="J326" s="130">
        <f>ROUND(I326*H326,2)</f>
        <v>0</v>
      </c>
      <c r="K326" s="131"/>
      <c r="L326" s="49"/>
      <c r="M326" s="132" t="s">
        <v>1</v>
      </c>
      <c r="N326" s="133" t="s">
        <v>41</v>
      </c>
      <c r="P326" s="134">
        <f>O326*H326</f>
        <v>0</v>
      </c>
      <c r="Q326" s="134">
        <v>0</v>
      </c>
      <c r="R326" s="134">
        <f>Q326*H326</f>
        <v>0</v>
      </c>
      <c r="S326" s="134">
        <v>0</v>
      </c>
      <c r="T326" s="135">
        <f>S326*H326</f>
        <v>0</v>
      </c>
      <c r="AR326" s="136" t="s">
        <v>182</v>
      </c>
      <c r="AT326" s="136" t="s">
        <v>178</v>
      </c>
      <c r="AU326" s="136" t="s">
        <v>86</v>
      </c>
      <c r="AY326" s="42" t="s">
        <v>176</v>
      </c>
      <c r="BE326" s="137">
        <f>IF(N326="základní",J326,0)</f>
        <v>0</v>
      </c>
      <c r="BF326" s="137">
        <f>IF(N326="snížená",J326,0)</f>
        <v>0</v>
      </c>
      <c r="BG326" s="137">
        <f>IF(N326="zákl. přenesená",J326,0)</f>
        <v>0</v>
      </c>
      <c r="BH326" s="137">
        <f>IF(N326="sníž. přenesená",J326,0)</f>
        <v>0</v>
      </c>
      <c r="BI326" s="137">
        <f>IF(N326="nulová",J326,0)</f>
        <v>0</v>
      </c>
      <c r="BJ326" s="42" t="s">
        <v>81</v>
      </c>
      <c r="BK326" s="137">
        <f>ROUND(I326*H326,2)</f>
        <v>0</v>
      </c>
      <c r="BL326" s="42" t="s">
        <v>182</v>
      </c>
      <c r="BM326" s="136" t="s">
        <v>448</v>
      </c>
    </row>
    <row r="327" spans="2:65" s="50" customFormat="1" ht="24.25" customHeight="1">
      <c r="B327" s="49"/>
      <c r="C327" s="125" t="s">
        <v>449</v>
      </c>
      <c r="D327" s="125" t="s">
        <v>178</v>
      </c>
      <c r="E327" s="126" t="s">
        <v>450</v>
      </c>
      <c r="F327" s="127" t="s">
        <v>451</v>
      </c>
      <c r="G327" s="128" t="s">
        <v>447</v>
      </c>
      <c r="H327" s="129">
        <v>2</v>
      </c>
      <c r="I327" s="21"/>
      <c r="J327" s="130">
        <f>ROUND(I327*H327,2)</f>
        <v>0</v>
      </c>
      <c r="K327" s="131"/>
      <c r="L327" s="49"/>
      <c r="M327" s="132" t="s">
        <v>1</v>
      </c>
      <c r="N327" s="133" t="s">
        <v>41</v>
      </c>
      <c r="P327" s="134">
        <f>O327*H327</f>
        <v>0</v>
      </c>
      <c r="Q327" s="134">
        <v>0</v>
      </c>
      <c r="R327" s="134">
        <f>Q327*H327</f>
        <v>0</v>
      </c>
      <c r="S327" s="134">
        <v>0</v>
      </c>
      <c r="T327" s="135">
        <f>S327*H327</f>
        <v>0</v>
      </c>
      <c r="AR327" s="136" t="s">
        <v>182</v>
      </c>
      <c r="AT327" s="136" t="s">
        <v>178</v>
      </c>
      <c r="AU327" s="136" t="s">
        <v>86</v>
      </c>
      <c r="AY327" s="42" t="s">
        <v>176</v>
      </c>
      <c r="BE327" s="137">
        <f>IF(N327="základní",J327,0)</f>
        <v>0</v>
      </c>
      <c r="BF327" s="137">
        <f>IF(N327="snížená",J327,0)</f>
        <v>0</v>
      </c>
      <c r="BG327" s="137">
        <f>IF(N327="zákl. přenesená",J327,0)</f>
        <v>0</v>
      </c>
      <c r="BH327" s="137">
        <f>IF(N327="sníž. přenesená",J327,0)</f>
        <v>0</v>
      </c>
      <c r="BI327" s="137">
        <f>IF(N327="nulová",J327,0)</f>
        <v>0</v>
      </c>
      <c r="BJ327" s="42" t="s">
        <v>81</v>
      </c>
      <c r="BK327" s="137">
        <f>ROUND(I327*H327,2)</f>
        <v>0</v>
      </c>
      <c r="BL327" s="42" t="s">
        <v>182</v>
      </c>
      <c r="BM327" s="136" t="s">
        <v>452</v>
      </c>
    </row>
    <row r="328" spans="2:65" s="50" customFormat="1" ht="24.25" customHeight="1">
      <c r="B328" s="49"/>
      <c r="C328" s="125" t="s">
        <v>453</v>
      </c>
      <c r="D328" s="125" t="s">
        <v>178</v>
      </c>
      <c r="E328" s="126" t="s">
        <v>454</v>
      </c>
      <c r="F328" s="127" t="s">
        <v>455</v>
      </c>
      <c r="G328" s="128" t="s">
        <v>447</v>
      </c>
      <c r="H328" s="129">
        <v>20</v>
      </c>
      <c r="I328" s="21"/>
      <c r="J328" s="130">
        <f>ROUND(I328*H328,2)</f>
        <v>0</v>
      </c>
      <c r="K328" s="131"/>
      <c r="L328" s="49"/>
      <c r="M328" s="132" t="s">
        <v>1</v>
      </c>
      <c r="N328" s="133" t="s">
        <v>41</v>
      </c>
      <c r="P328" s="134">
        <f>O328*H328</f>
        <v>0</v>
      </c>
      <c r="Q328" s="134">
        <v>0</v>
      </c>
      <c r="R328" s="134">
        <f>Q328*H328</f>
        <v>0</v>
      </c>
      <c r="S328" s="134">
        <v>0</v>
      </c>
      <c r="T328" s="135">
        <f>S328*H328</f>
        <v>0</v>
      </c>
      <c r="AR328" s="136" t="s">
        <v>182</v>
      </c>
      <c r="AT328" s="136" t="s">
        <v>178</v>
      </c>
      <c r="AU328" s="136" t="s">
        <v>86</v>
      </c>
      <c r="AY328" s="42" t="s">
        <v>176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42" t="s">
        <v>81</v>
      </c>
      <c r="BK328" s="137">
        <f>ROUND(I328*H328,2)</f>
        <v>0</v>
      </c>
      <c r="BL328" s="42" t="s">
        <v>182</v>
      </c>
      <c r="BM328" s="136" t="s">
        <v>456</v>
      </c>
    </row>
    <row r="329" spans="2:65" s="139" customFormat="1">
      <c r="B329" s="138"/>
      <c r="D329" s="140" t="s">
        <v>184</v>
      </c>
      <c r="E329" s="141" t="s">
        <v>1</v>
      </c>
      <c r="F329" s="142" t="s">
        <v>86</v>
      </c>
      <c r="H329" s="143">
        <v>2</v>
      </c>
      <c r="L329" s="138"/>
      <c r="M329" s="144"/>
      <c r="T329" s="145"/>
      <c r="AT329" s="141" t="s">
        <v>184</v>
      </c>
      <c r="AU329" s="141" t="s">
        <v>86</v>
      </c>
      <c r="AV329" s="139" t="s">
        <v>86</v>
      </c>
      <c r="AW329" s="139" t="s">
        <v>32</v>
      </c>
      <c r="AX329" s="139" t="s">
        <v>76</v>
      </c>
      <c r="AY329" s="141" t="s">
        <v>176</v>
      </c>
    </row>
    <row r="330" spans="2:65" s="139" customFormat="1">
      <c r="B330" s="138"/>
      <c r="D330" s="140" t="s">
        <v>184</v>
      </c>
      <c r="E330" s="141" t="s">
        <v>1</v>
      </c>
      <c r="F330" s="142" t="s">
        <v>457</v>
      </c>
      <c r="H330" s="143">
        <v>20</v>
      </c>
      <c r="L330" s="138"/>
      <c r="M330" s="144"/>
      <c r="T330" s="145"/>
      <c r="AT330" s="141" t="s">
        <v>184</v>
      </c>
      <c r="AU330" s="141" t="s">
        <v>86</v>
      </c>
      <c r="AV330" s="139" t="s">
        <v>86</v>
      </c>
      <c r="AW330" s="139" t="s">
        <v>32</v>
      </c>
      <c r="AX330" s="139" t="s">
        <v>81</v>
      </c>
      <c r="AY330" s="141" t="s">
        <v>176</v>
      </c>
    </row>
    <row r="331" spans="2:65" s="50" customFormat="1" ht="24.25" customHeight="1">
      <c r="B331" s="49"/>
      <c r="C331" s="125" t="s">
        <v>458</v>
      </c>
      <c r="D331" s="125" t="s">
        <v>178</v>
      </c>
      <c r="E331" s="126" t="s">
        <v>459</v>
      </c>
      <c r="F331" s="127" t="s">
        <v>460</v>
      </c>
      <c r="G331" s="128" t="s">
        <v>181</v>
      </c>
      <c r="H331" s="129">
        <v>120</v>
      </c>
      <c r="I331" s="21"/>
      <c r="J331" s="130">
        <f>ROUND(I331*H331,2)</f>
        <v>0</v>
      </c>
      <c r="K331" s="131"/>
      <c r="L331" s="49"/>
      <c r="M331" s="132" t="s">
        <v>1</v>
      </c>
      <c r="N331" s="133" t="s">
        <v>41</v>
      </c>
      <c r="P331" s="134">
        <f>O331*H331</f>
        <v>0</v>
      </c>
      <c r="Q331" s="134">
        <v>4.0000000000000003E-5</v>
      </c>
      <c r="R331" s="134">
        <f>Q331*H331</f>
        <v>4.8000000000000004E-3</v>
      </c>
      <c r="S331" s="134">
        <v>0</v>
      </c>
      <c r="T331" s="135">
        <f>S331*H331</f>
        <v>0</v>
      </c>
      <c r="AR331" s="136" t="s">
        <v>182</v>
      </c>
      <c r="AT331" s="136" t="s">
        <v>178</v>
      </c>
      <c r="AU331" s="136" t="s">
        <v>86</v>
      </c>
      <c r="AY331" s="42" t="s">
        <v>176</v>
      </c>
      <c r="BE331" s="137">
        <f>IF(N331="základní",J331,0)</f>
        <v>0</v>
      </c>
      <c r="BF331" s="137">
        <f>IF(N331="snížená",J331,0)</f>
        <v>0</v>
      </c>
      <c r="BG331" s="137">
        <f>IF(N331="zákl. přenesená",J331,0)</f>
        <v>0</v>
      </c>
      <c r="BH331" s="137">
        <f>IF(N331="sníž. přenesená",J331,0)</f>
        <v>0</v>
      </c>
      <c r="BI331" s="137">
        <f>IF(N331="nulová",J331,0)</f>
        <v>0</v>
      </c>
      <c r="BJ331" s="42" t="s">
        <v>81</v>
      </c>
      <c r="BK331" s="137">
        <f>ROUND(I331*H331,2)</f>
        <v>0</v>
      </c>
      <c r="BL331" s="42" t="s">
        <v>182</v>
      </c>
      <c r="BM331" s="136" t="s">
        <v>461</v>
      </c>
    </row>
    <row r="332" spans="2:65" s="50" customFormat="1" ht="16.5" customHeight="1">
      <c r="B332" s="49"/>
      <c r="C332" s="125" t="s">
        <v>462</v>
      </c>
      <c r="D332" s="125" t="s">
        <v>178</v>
      </c>
      <c r="E332" s="126" t="s">
        <v>463</v>
      </c>
      <c r="F332" s="127" t="s">
        <v>464</v>
      </c>
      <c r="G332" s="128" t="s">
        <v>181</v>
      </c>
      <c r="H332" s="129">
        <v>3000</v>
      </c>
      <c r="I332" s="21"/>
      <c r="J332" s="130">
        <f>ROUND(I332*H332,2)</f>
        <v>0</v>
      </c>
      <c r="K332" s="131"/>
      <c r="L332" s="49"/>
      <c r="M332" s="132" t="s">
        <v>1</v>
      </c>
      <c r="N332" s="133" t="s">
        <v>41</v>
      </c>
      <c r="P332" s="134">
        <f>O332*H332</f>
        <v>0</v>
      </c>
      <c r="Q332" s="134">
        <v>0</v>
      </c>
      <c r="R332" s="134">
        <f>Q332*H332</f>
        <v>0</v>
      </c>
      <c r="S332" s="134">
        <v>0</v>
      </c>
      <c r="T332" s="135">
        <f>S332*H332</f>
        <v>0</v>
      </c>
      <c r="AR332" s="136" t="s">
        <v>182</v>
      </c>
      <c r="AT332" s="136" t="s">
        <v>178</v>
      </c>
      <c r="AU332" s="136" t="s">
        <v>86</v>
      </c>
      <c r="AY332" s="42" t="s">
        <v>176</v>
      </c>
      <c r="BE332" s="137">
        <f>IF(N332="základní",J332,0)</f>
        <v>0</v>
      </c>
      <c r="BF332" s="137">
        <f>IF(N332="snížená",J332,0)</f>
        <v>0</v>
      </c>
      <c r="BG332" s="137">
        <f>IF(N332="zákl. přenesená",J332,0)</f>
        <v>0</v>
      </c>
      <c r="BH332" s="137">
        <f>IF(N332="sníž. přenesená",J332,0)</f>
        <v>0</v>
      </c>
      <c r="BI332" s="137">
        <f>IF(N332="nulová",J332,0)</f>
        <v>0</v>
      </c>
      <c r="BJ332" s="42" t="s">
        <v>81</v>
      </c>
      <c r="BK332" s="137">
        <f>ROUND(I332*H332,2)</f>
        <v>0</v>
      </c>
      <c r="BL332" s="42" t="s">
        <v>182</v>
      </c>
      <c r="BM332" s="136" t="s">
        <v>465</v>
      </c>
    </row>
    <row r="333" spans="2:65" s="139" customFormat="1">
      <c r="B333" s="138"/>
      <c r="D333" s="140" t="s">
        <v>184</v>
      </c>
      <c r="E333" s="141" t="s">
        <v>1</v>
      </c>
      <c r="F333" s="142" t="s">
        <v>466</v>
      </c>
      <c r="H333" s="143">
        <v>3000</v>
      </c>
      <c r="L333" s="138"/>
      <c r="M333" s="144"/>
      <c r="T333" s="145"/>
      <c r="AT333" s="141" t="s">
        <v>184</v>
      </c>
      <c r="AU333" s="141" t="s">
        <v>86</v>
      </c>
      <c r="AV333" s="139" t="s">
        <v>86</v>
      </c>
      <c r="AW333" s="139" t="s">
        <v>32</v>
      </c>
      <c r="AX333" s="139" t="s">
        <v>81</v>
      </c>
      <c r="AY333" s="141" t="s">
        <v>176</v>
      </c>
    </row>
    <row r="334" spans="2:65" s="50" customFormat="1" ht="37.9" customHeight="1">
      <c r="B334" s="49"/>
      <c r="C334" s="125" t="s">
        <v>467</v>
      </c>
      <c r="D334" s="125" t="s">
        <v>178</v>
      </c>
      <c r="E334" s="126" t="s">
        <v>468</v>
      </c>
      <c r="F334" s="127" t="s">
        <v>469</v>
      </c>
      <c r="G334" s="128" t="s">
        <v>195</v>
      </c>
      <c r="H334" s="129">
        <v>0.5</v>
      </c>
      <c r="I334" s="21"/>
      <c r="J334" s="130">
        <f>ROUND(I334*H334,2)</f>
        <v>0</v>
      </c>
      <c r="K334" s="131"/>
      <c r="L334" s="49"/>
      <c r="M334" s="132" t="s">
        <v>1</v>
      </c>
      <c r="N334" s="133" t="s">
        <v>41</v>
      </c>
      <c r="P334" s="134">
        <f>O334*H334</f>
        <v>0</v>
      </c>
      <c r="Q334" s="134">
        <v>0</v>
      </c>
      <c r="R334" s="134">
        <f>Q334*H334</f>
        <v>0</v>
      </c>
      <c r="S334" s="134">
        <v>2.2000000000000002</v>
      </c>
      <c r="T334" s="135">
        <f>S334*H334</f>
        <v>1.1000000000000001</v>
      </c>
      <c r="AR334" s="136" t="s">
        <v>182</v>
      </c>
      <c r="AT334" s="136" t="s">
        <v>178</v>
      </c>
      <c r="AU334" s="136" t="s">
        <v>86</v>
      </c>
      <c r="AY334" s="42" t="s">
        <v>176</v>
      </c>
      <c r="BE334" s="137">
        <f>IF(N334="základní",J334,0)</f>
        <v>0</v>
      </c>
      <c r="BF334" s="137">
        <f>IF(N334="snížená",J334,0)</f>
        <v>0</v>
      </c>
      <c r="BG334" s="137">
        <f>IF(N334="zákl. přenesená",J334,0)</f>
        <v>0</v>
      </c>
      <c r="BH334" s="137">
        <f>IF(N334="sníž. přenesená",J334,0)</f>
        <v>0</v>
      </c>
      <c r="BI334" s="137">
        <f>IF(N334="nulová",J334,0)</f>
        <v>0</v>
      </c>
      <c r="BJ334" s="42" t="s">
        <v>81</v>
      </c>
      <c r="BK334" s="137">
        <f>ROUND(I334*H334,2)</f>
        <v>0</v>
      </c>
      <c r="BL334" s="42" t="s">
        <v>182</v>
      </c>
      <c r="BM334" s="136" t="s">
        <v>470</v>
      </c>
    </row>
    <row r="335" spans="2:65" s="139" customFormat="1">
      <c r="B335" s="138"/>
      <c r="D335" s="140" t="s">
        <v>184</v>
      </c>
      <c r="E335" s="141" t="s">
        <v>1</v>
      </c>
      <c r="F335" s="142" t="s">
        <v>406</v>
      </c>
      <c r="H335" s="143">
        <v>0.5</v>
      </c>
      <c r="L335" s="138"/>
      <c r="M335" s="144"/>
      <c r="T335" s="145"/>
      <c r="AT335" s="141" t="s">
        <v>184</v>
      </c>
      <c r="AU335" s="141" t="s">
        <v>86</v>
      </c>
      <c r="AV335" s="139" t="s">
        <v>86</v>
      </c>
      <c r="AW335" s="139" t="s">
        <v>32</v>
      </c>
      <c r="AX335" s="139" t="s">
        <v>81</v>
      </c>
      <c r="AY335" s="141" t="s">
        <v>176</v>
      </c>
    </row>
    <row r="336" spans="2:65" s="50" customFormat="1" ht="24.25" customHeight="1">
      <c r="B336" s="49"/>
      <c r="C336" s="125" t="s">
        <v>471</v>
      </c>
      <c r="D336" s="125" t="s">
        <v>178</v>
      </c>
      <c r="E336" s="126" t="s">
        <v>472</v>
      </c>
      <c r="F336" s="127" t="s">
        <v>473</v>
      </c>
      <c r="G336" s="128" t="s">
        <v>181</v>
      </c>
      <c r="H336" s="129">
        <v>6.2469999999999999</v>
      </c>
      <c r="I336" s="21"/>
      <c r="J336" s="130">
        <f>ROUND(I336*H336,2)</f>
        <v>0</v>
      </c>
      <c r="K336" s="131"/>
      <c r="L336" s="49"/>
      <c r="M336" s="132" t="s">
        <v>1</v>
      </c>
      <c r="N336" s="133" t="s">
        <v>41</v>
      </c>
      <c r="P336" s="134">
        <f>O336*H336</f>
        <v>0</v>
      </c>
      <c r="Q336" s="134">
        <v>0</v>
      </c>
      <c r="R336" s="134">
        <f>Q336*H336</f>
        <v>0</v>
      </c>
      <c r="S336" s="134">
        <v>3.5000000000000003E-2</v>
      </c>
      <c r="T336" s="135">
        <f>S336*H336</f>
        <v>0.21864500000000001</v>
      </c>
      <c r="AR336" s="136" t="s">
        <v>182</v>
      </c>
      <c r="AT336" s="136" t="s">
        <v>178</v>
      </c>
      <c r="AU336" s="136" t="s">
        <v>86</v>
      </c>
      <c r="AY336" s="42" t="s">
        <v>176</v>
      </c>
      <c r="BE336" s="137">
        <f>IF(N336="základní",J336,0)</f>
        <v>0</v>
      </c>
      <c r="BF336" s="137">
        <f>IF(N336="snížená",J336,0)</f>
        <v>0</v>
      </c>
      <c r="BG336" s="137">
        <f>IF(N336="zákl. přenesená",J336,0)</f>
        <v>0</v>
      </c>
      <c r="BH336" s="137">
        <f>IF(N336="sníž. přenesená",J336,0)</f>
        <v>0</v>
      </c>
      <c r="BI336" s="137">
        <f>IF(N336="nulová",J336,0)</f>
        <v>0</v>
      </c>
      <c r="BJ336" s="42" t="s">
        <v>81</v>
      </c>
      <c r="BK336" s="137">
        <f>ROUND(I336*H336,2)</f>
        <v>0</v>
      </c>
      <c r="BL336" s="42" t="s">
        <v>182</v>
      </c>
      <c r="BM336" s="136" t="s">
        <v>474</v>
      </c>
    </row>
    <row r="337" spans="2:65" s="139" customFormat="1">
      <c r="B337" s="138"/>
      <c r="D337" s="140" t="s">
        <v>184</v>
      </c>
      <c r="E337" s="141" t="s">
        <v>1</v>
      </c>
      <c r="F337" s="142" t="s">
        <v>127</v>
      </c>
      <c r="H337" s="143">
        <v>6.2469999999999999</v>
      </c>
      <c r="L337" s="138"/>
      <c r="M337" s="144"/>
      <c r="T337" s="145"/>
      <c r="AT337" s="141" t="s">
        <v>184</v>
      </c>
      <c r="AU337" s="141" t="s">
        <v>86</v>
      </c>
      <c r="AV337" s="139" t="s">
        <v>86</v>
      </c>
      <c r="AW337" s="139" t="s">
        <v>32</v>
      </c>
      <c r="AX337" s="139" t="s">
        <v>81</v>
      </c>
      <c r="AY337" s="141" t="s">
        <v>176</v>
      </c>
    </row>
    <row r="338" spans="2:65" s="50" customFormat="1" ht="24.25" customHeight="1">
      <c r="B338" s="49"/>
      <c r="C338" s="125" t="s">
        <v>475</v>
      </c>
      <c r="D338" s="125" t="s">
        <v>178</v>
      </c>
      <c r="E338" s="126" t="s">
        <v>476</v>
      </c>
      <c r="F338" s="127" t="s">
        <v>477</v>
      </c>
      <c r="G338" s="128" t="s">
        <v>383</v>
      </c>
      <c r="H338" s="129">
        <v>14</v>
      </c>
      <c r="I338" s="21"/>
      <c r="J338" s="130">
        <f>ROUND(I338*H338,2)</f>
        <v>0</v>
      </c>
      <c r="K338" s="131"/>
      <c r="L338" s="49"/>
      <c r="M338" s="132" t="s">
        <v>1</v>
      </c>
      <c r="N338" s="133" t="s">
        <v>41</v>
      </c>
      <c r="P338" s="134">
        <f>O338*H338</f>
        <v>0</v>
      </c>
      <c r="Q338" s="134">
        <v>0</v>
      </c>
      <c r="R338" s="134">
        <f>Q338*H338</f>
        <v>0</v>
      </c>
      <c r="S338" s="134">
        <v>0</v>
      </c>
      <c r="T338" s="135">
        <f>S338*H338</f>
        <v>0</v>
      </c>
      <c r="AR338" s="136" t="s">
        <v>256</v>
      </c>
      <c r="AT338" s="136" t="s">
        <v>178</v>
      </c>
      <c r="AU338" s="136" t="s">
        <v>86</v>
      </c>
      <c r="AY338" s="42" t="s">
        <v>176</v>
      </c>
      <c r="BE338" s="137">
        <f>IF(N338="základní",J338,0)</f>
        <v>0</v>
      </c>
      <c r="BF338" s="137">
        <f>IF(N338="snížená",J338,0)</f>
        <v>0</v>
      </c>
      <c r="BG338" s="137">
        <f>IF(N338="zákl. přenesená",J338,0)</f>
        <v>0</v>
      </c>
      <c r="BH338" s="137">
        <f>IF(N338="sníž. přenesená",J338,0)</f>
        <v>0</v>
      </c>
      <c r="BI338" s="137">
        <f>IF(N338="nulová",J338,0)</f>
        <v>0</v>
      </c>
      <c r="BJ338" s="42" t="s">
        <v>81</v>
      </c>
      <c r="BK338" s="137">
        <f>ROUND(I338*H338,2)</f>
        <v>0</v>
      </c>
      <c r="BL338" s="42" t="s">
        <v>256</v>
      </c>
      <c r="BM338" s="136" t="s">
        <v>478</v>
      </c>
    </row>
    <row r="339" spans="2:65" s="154" customFormat="1">
      <c r="B339" s="153"/>
      <c r="D339" s="140" t="s">
        <v>184</v>
      </c>
      <c r="E339" s="155" t="s">
        <v>1</v>
      </c>
      <c r="F339" s="156" t="s">
        <v>91</v>
      </c>
      <c r="H339" s="155" t="s">
        <v>1</v>
      </c>
      <c r="L339" s="153"/>
      <c r="M339" s="157"/>
      <c r="T339" s="158"/>
      <c r="AT339" s="155" t="s">
        <v>184</v>
      </c>
      <c r="AU339" s="155" t="s">
        <v>86</v>
      </c>
      <c r="AV339" s="154" t="s">
        <v>81</v>
      </c>
      <c r="AW339" s="154" t="s">
        <v>32</v>
      </c>
      <c r="AX339" s="154" t="s">
        <v>76</v>
      </c>
      <c r="AY339" s="155" t="s">
        <v>176</v>
      </c>
    </row>
    <row r="340" spans="2:65" s="139" customFormat="1">
      <c r="B340" s="138"/>
      <c r="D340" s="140" t="s">
        <v>184</v>
      </c>
      <c r="E340" s="141" t="s">
        <v>1</v>
      </c>
      <c r="F340" s="142" t="s">
        <v>479</v>
      </c>
      <c r="H340" s="143">
        <v>14</v>
      </c>
      <c r="L340" s="138"/>
      <c r="M340" s="144"/>
      <c r="T340" s="145"/>
      <c r="AT340" s="141" t="s">
        <v>184</v>
      </c>
      <c r="AU340" s="141" t="s">
        <v>86</v>
      </c>
      <c r="AV340" s="139" t="s">
        <v>86</v>
      </c>
      <c r="AW340" s="139" t="s">
        <v>32</v>
      </c>
      <c r="AX340" s="139" t="s">
        <v>81</v>
      </c>
      <c r="AY340" s="141" t="s">
        <v>176</v>
      </c>
    </row>
    <row r="341" spans="2:65" s="50" customFormat="1" ht="24.25" customHeight="1">
      <c r="B341" s="49"/>
      <c r="C341" s="125" t="s">
        <v>480</v>
      </c>
      <c r="D341" s="125" t="s">
        <v>178</v>
      </c>
      <c r="E341" s="126" t="s">
        <v>481</v>
      </c>
      <c r="F341" s="127" t="s">
        <v>482</v>
      </c>
      <c r="G341" s="128" t="s">
        <v>268</v>
      </c>
      <c r="H341" s="129">
        <v>28.78</v>
      </c>
      <c r="I341" s="21"/>
      <c r="J341" s="130">
        <f>ROUND(I341*H341,2)</f>
        <v>0</v>
      </c>
      <c r="K341" s="131"/>
      <c r="L341" s="49"/>
      <c r="M341" s="132" t="s">
        <v>1</v>
      </c>
      <c r="N341" s="133" t="s">
        <v>41</v>
      </c>
      <c r="P341" s="134">
        <f>O341*H341</f>
        <v>0</v>
      </c>
      <c r="Q341" s="134">
        <v>0</v>
      </c>
      <c r="R341" s="134">
        <f>Q341*H341</f>
        <v>0</v>
      </c>
      <c r="S341" s="134">
        <v>7.0000000000000001E-3</v>
      </c>
      <c r="T341" s="135">
        <f>S341*H341</f>
        <v>0.20146</v>
      </c>
      <c r="AR341" s="136" t="s">
        <v>182</v>
      </c>
      <c r="AT341" s="136" t="s">
        <v>178</v>
      </c>
      <c r="AU341" s="136" t="s">
        <v>86</v>
      </c>
      <c r="AY341" s="42" t="s">
        <v>176</v>
      </c>
      <c r="BE341" s="137">
        <f>IF(N341="základní",J341,0)</f>
        <v>0</v>
      </c>
      <c r="BF341" s="137">
        <f>IF(N341="snížená",J341,0)</f>
        <v>0</v>
      </c>
      <c r="BG341" s="137">
        <f>IF(N341="zákl. přenesená",J341,0)</f>
        <v>0</v>
      </c>
      <c r="BH341" s="137">
        <f>IF(N341="sníž. přenesená",J341,0)</f>
        <v>0</v>
      </c>
      <c r="BI341" s="137">
        <f>IF(N341="nulová",J341,0)</f>
        <v>0</v>
      </c>
      <c r="BJ341" s="42" t="s">
        <v>81</v>
      </c>
      <c r="BK341" s="137">
        <f>ROUND(I341*H341,2)</f>
        <v>0</v>
      </c>
      <c r="BL341" s="42" t="s">
        <v>182</v>
      </c>
      <c r="BM341" s="136" t="s">
        <v>483</v>
      </c>
    </row>
    <row r="342" spans="2:65" s="154" customFormat="1">
      <c r="B342" s="153"/>
      <c r="D342" s="140" t="s">
        <v>184</v>
      </c>
      <c r="E342" s="155" t="s">
        <v>1</v>
      </c>
      <c r="F342" s="156" t="s">
        <v>110</v>
      </c>
      <c r="H342" s="155" t="s">
        <v>1</v>
      </c>
      <c r="L342" s="153"/>
      <c r="M342" s="157"/>
      <c r="T342" s="158"/>
      <c r="AT342" s="155" t="s">
        <v>184</v>
      </c>
      <c r="AU342" s="155" t="s">
        <v>86</v>
      </c>
      <c r="AV342" s="154" t="s">
        <v>81</v>
      </c>
      <c r="AW342" s="154" t="s">
        <v>32</v>
      </c>
      <c r="AX342" s="154" t="s">
        <v>76</v>
      </c>
      <c r="AY342" s="155" t="s">
        <v>176</v>
      </c>
    </row>
    <row r="343" spans="2:65" s="154" customFormat="1">
      <c r="B343" s="153"/>
      <c r="D343" s="140" t="s">
        <v>184</v>
      </c>
      <c r="E343" s="155" t="s">
        <v>1</v>
      </c>
      <c r="F343" s="156" t="s">
        <v>288</v>
      </c>
      <c r="H343" s="155" t="s">
        <v>1</v>
      </c>
      <c r="L343" s="153"/>
      <c r="M343" s="157"/>
      <c r="T343" s="158"/>
      <c r="AT343" s="155" t="s">
        <v>184</v>
      </c>
      <c r="AU343" s="155" t="s">
        <v>86</v>
      </c>
      <c r="AV343" s="154" t="s">
        <v>81</v>
      </c>
      <c r="AW343" s="154" t="s">
        <v>32</v>
      </c>
      <c r="AX343" s="154" t="s">
        <v>76</v>
      </c>
      <c r="AY343" s="155" t="s">
        <v>176</v>
      </c>
    </row>
    <row r="344" spans="2:65" s="139" customFormat="1">
      <c r="B344" s="138"/>
      <c r="D344" s="140" t="s">
        <v>184</v>
      </c>
      <c r="E344" s="141" t="s">
        <v>1</v>
      </c>
      <c r="F344" s="142" t="s">
        <v>484</v>
      </c>
      <c r="H344" s="143">
        <v>7.21</v>
      </c>
      <c r="L344" s="138"/>
      <c r="M344" s="144"/>
      <c r="T344" s="145"/>
      <c r="AT344" s="141" t="s">
        <v>184</v>
      </c>
      <c r="AU344" s="141" t="s">
        <v>86</v>
      </c>
      <c r="AV344" s="139" t="s">
        <v>86</v>
      </c>
      <c r="AW344" s="139" t="s">
        <v>32</v>
      </c>
      <c r="AX344" s="139" t="s">
        <v>76</v>
      </c>
      <c r="AY344" s="141" t="s">
        <v>176</v>
      </c>
    </row>
    <row r="345" spans="2:65" s="154" customFormat="1">
      <c r="B345" s="153"/>
      <c r="D345" s="140" t="s">
        <v>184</v>
      </c>
      <c r="E345" s="155" t="s">
        <v>1</v>
      </c>
      <c r="F345" s="156" t="s">
        <v>289</v>
      </c>
      <c r="H345" s="155" t="s">
        <v>1</v>
      </c>
      <c r="L345" s="153"/>
      <c r="M345" s="157"/>
      <c r="T345" s="158"/>
      <c r="AT345" s="155" t="s">
        <v>184</v>
      </c>
      <c r="AU345" s="155" t="s">
        <v>86</v>
      </c>
      <c r="AV345" s="154" t="s">
        <v>81</v>
      </c>
      <c r="AW345" s="154" t="s">
        <v>32</v>
      </c>
      <c r="AX345" s="154" t="s">
        <v>76</v>
      </c>
      <c r="AY345" s="155" t="s">
        <v>176</v>
      </c>
    </row>
    <row r="346" spans="2:65" s="139" customFormat="1">
      <c r="B346" s="138"/>
      <c r="D346" s="140" t="s">
        <v>184</v>
      </c>
      <c r="E346" s="141" t="s">
        <v>1</v>
      </c>
      <c r="F346" s="142" t="s">
        <v>485</v>
      </c>
      <c r="H346" s="143">
        <v>4.1900000000000004</v>
      </c>
      <c r="L346" s="138"/>
      <c r="M346" s="144"/>
      <c r="T346" s="145"/>
      <c r="AT346" s="141" t="s">
        <v>184</v>
      </c>
      <c r="AU346" s="141" t="s">
        <v>86</v>
      </c>
      <c r="AV346" s="139" t="s">
        <v>86</v>
      </c>
      <c r="AW346" s="139" t="s">
        <v>32</v>
      </c>
      <c r="AX346" s="139" t="s">
        <v>76</v>
      </c>
      <c r="AY346" s="141" t="s">
        <v>176</v>
      </c>
    </row>
    <row r="347" spans="2:65" s="139" customFormat="1">
      <c r="B347" s="138"/>
      <c r="D347" s="140" t="s">
        <v>184</v>
      </c>
      <c r="E347" s="141" t="s">
        <v>1</v>
      </c>
      <c r="F347" s="142" t="s">
        <v>486</v>
      </c>
      <c r="H347" s="143">
        <v>17.38</v>
      </c>
      <c r="L347" s="138"/>
      <c r="M347" s="144"/>
      <c r="T347" s="145"/>
      <c r="AT347" s="141" t="s">
        <v>184</v>
      </c>
      <c r="AU347" s="141" t="s">
        <v>86</v>
      </c>
      <c r="AV347" s="139" t="s">
        <v>86</v>
      </c>
      <c r="AW347" s="139" t="s">
        <v>32</v>
      </c>
      <c r="AX347" s="139" t="s">
        <v>76</v>
      </c>
      <c r="AY347" s="141" t="s">
        <v>176</v>
      </c>
    </row>
    <row r="348" spans="2:65" s="147" customFormat="1">
      <c r="B348" s="146"/>
      <c r="D348" s="140" t="s">
        <v>184</v>
      </c>
      <c r="E348" s="148" t="s">
        <v>109</v>
      </c>
      <c r="F348" s="149" t="s">
        <v>188</v>
      </c>
      <c r="H348" s="150">
        <v>28.78</v>
      </c>
      <c r="L348" s="146"/>
      <c r="M348" s="151"/>
      <c r="T348" s="152"/>
      <c r="AT348" s="148" t="s">
        <v>184</v>
      </c>
      <c r="AU348" s="148" t="s">
        <v>86</v>
      </c>
      <c r="AV348" s="147" t="s">
        <v>182</v>
      </c>
      <c r="AW348" s="147" t="s">
        <v>32</v>
      </c>
      <c r="AX348" s="147" t="s">
        <v>81</v>
      </c>
      <c r="AY348" s="148" t="s">
        <v>176</v>
      </c>
    </row>
    <row r="349" spans="2:65" s="50" customFormat="1" ht="24.25" customHeight="1">
      <c r="B349" s="49"/>
      <c r="C349" s="125" t="s">
        <v>487</v>
      </c>
      <c r="D349" s="125" t="s">
        <v>178</v>
      </c>
      <c r="E349" s="126" t="s">
        <v>488</v>
      </c>
      <c r="F349" s="127" t="s">
        <v>489</v>
      </c>
      <c r="G349" s="128" t="s">
        <v>268</v>
      </c>
      <c r="H349" s="129">
        <v>4.2</v>
      </c>
      <c r="I349" s="21"/>
      <c r="J349" s="130">
        <f>ROUND(I349*H349,2)</f>
        <v>0</v>
      </c>
      <c r="K349" s="131"/>
      <c r="L349" s="49"/>
      <c r="M349" s="132" t="s">
        <v>1</v>
      </c>
      <c r="N349" s="133" t="s">
        <v>41</v>
      </c>
      <c r="P349" s="134">
        <f>O349*H349</f>
        <v>0</v>
      </c>
      <c r="Q349" s="134">
        <v>0</v>
      </c>
      <c r="R349" s="134">
        <f>Q349*H349</f>
        <v>0</v>
      </c>
      <c r="S349" s="134">
        <v>8.0000000000000002E-3</v>
      </c>
      <c r="T349" s="135">
        <f>S349*H349</f>
        <v>3.3600000000000005E-2</v>
      </c>
      <c r="AR349" s="136" t="s">
        <v>182</v>
      </c>
      <c r="AT349" s="136" t="s">
        <v>178</v>
      </c>
      <c r="AU349" s="136" t="s">
        <v>86</v>
      </c>
      <c r="AY349" s="42" t="s">
        <v>176</v>
      </c>
      <c r="BE349" s="137">
        <f>IF(N349="základní",J349,0)</f>
        <v>0</v>
      </c>
      <c r="BF349" s="137">
        <f>IF(N349="snížená",J349,0)</f>
        <v>0</v>
      </c>
      <c r="BG349" s="137">
        <f>IF(N349="zákl. přenesená",J349,0)</f>
        <v>0</v>
      </c>
      <c r="BH349" s="137">
        <f>IF(N349="sníž. přenesená",J349,0)</f>
        <v>0</v>
      </c>
      <c r="BI349" s="137">
        <f>IF(N349="nulová",J349,0)</f>
        <v>0</v>
      </c>
      <c r="BJ349" s="42" t="s">
        <v>81</v>
      </c>
      <c r="BK349" s="137">
        <f>ROUND(I349*H349,2)</f>
        <v>0</v>
      </c>
      <c r="BL349" s="42" t="s">
        <v>182</v>
      </c>
      <c r="BM349" s="136" t="s">
        <v>490</v>
      </c>
    </row>
    <row r="350" spans="2:65" s="154" customFormat="1">
      <c r="B350" s="153"/>
      <c r="D350" s="140" t="s">
        <v>184</v>
      </c>
      <c r="E350" s="155" t="s">
        <v>1</v>
      </c>
      <c r="F350" s="156" t="s">
        <v>113</v>
      </c>
      <c r="H350" s="155" t="s">
        <v>1</v>
      </c>
      <c r="L350" s="153"/>
      <c r="M350" s="157"/>
      <c r="T350" s="158"/>
      <c r="AT350" s="155" t="s">
        <v>184</v>
      </c>
      <c r="AU350" s="155" t="s">
        <v>86</v>
      </c>
      <c r="AV350" s="154" t="s">
        <v>81</v>
      </c>
      <c r="AW350" s="154" t="s">
        <v>32</v>
      </c>
      <c r="AX350" s="154" t="s">
        <v>76</v>
      </c>
      <c r="AY350" s="155" t="s">
        <v>176</v>
      </c>
    </row>
    <row r="351" spans="2:65" s="154" customFormat="1">
      <c r="B351" s="153"/>
      <c r="D351" s="140" t="s">
        <v>184</v>
      </c>
      <c r="E351" s="155" t="s">
        <v>1</v>
      </c>
      <c r="F351" s="156" t="s">
        <v>289</v>
      </c>
      <c r="H351" s="155" t="s">
        <v>1</v>
      </c>
      <c r="L351" s="153"/>
      <c r="M351" s="157"/>
      <c r="T351" s="158"/>
      <c r="AT351" s="155" t="s">
        <v>184</v>
      </c>
      <c r="AU351" s="155" t="s">
        <v>86</v>
      </c>
      <c r="AV351" s="154" t="s">
        <v>81</v>
      </c>
      <c r="AW351" s="154" t="s">
        <v>32</v>
      </c>
      <c r="AX351" s="154" t="s">
        <v>76</v>
      </c>
      <c r="AY351" s="155" t="s">
        <v>176</v>
      </c>
    </row>
    <row r="352" spans="2:65" s="139" customFormat="1">
      <c r="B352" s="138"/>
      <c r="D352" s="140" t="s">
        <v>184</v>
      </c>
      <c r="E352" s="141" t="s">
        <v>112</v>
      </c>
      <c r="F352" s="142" t="s">
        <v>491</v>
      </c>
      <c r="H352" s="143">
        <v>4.2</v>
      </c>
      <c r="L352" s="138"/>
      <c r="M352" s="144"/>
      <c r="T352" s="145"/>
      <c r="AT352" s="141" t="s">
        <v>184</v>
      </c>
      <c r="AU352" s="141" t="s">
        <v>86</v>
      </c>
      <c r="AV352" s="139" t="s">
        <v>86</v>
      </c>
      <c r="AW352" s="139" t="s">
        <v>32</v>
      </c>
      <c r="AX352" s="139" t="s">
        <v>81</v>
      </c>
      <c r="AY352" s="141" t="s">
        <v>176</v>
      </c>
    </row>
    <row r="353" spans="2:65" s="50" customFormat="1" ht="24.25" customHeight="1">
      <c r="B353" s="49"/>
      <c r="C353" s="125" t="s">
        <v>492</v>
      </c>
      <c r="D353" s="125" t="s">
        <v>178</v>
      </c>
      <c r="E353" s="126" t="s">
        <v>493</v>
      </c>
      <c r="F353" s="127" t="s">
        <v>494</v>
      </c>
      <c r="G353" s="128" t="s">
        <v>268</v>
      </c>
      <c r="H353" s="129">
        <v>32.979999999999997</v>
      </c>
      <c r="I353" s="21"/>
      <c r="J353" s="130">
        <f>ROUND(I353*H353,2)</f>
        <v>0</v>
      </c>
      <c r="K353" s="131"/>
      <c r="L353" s="49"/>
      <c r="M353" s="132" t="s">
        <v>1</v>
      </c>
      <c r="N353" s="133" t="s">
        <v>41</v>
      </c>
      <c r="P353" s="134">
        <f>O353*H353</f>
        <v>0</v>
      </c>
      <c r="Q353" s="134">
        <v>0</v>
      </c>
      <c r="R353" s="134">
        <f>Q353*H353</f>
        <v>0</v>
      </c>
      <c r="S353" s="134">
        <v>4.0000000000000001E-3</v>
      </c>
      <c r="T353" s="135">
        <f>S353*H353</f>
        <v>0.13191999999999998</v>
      </c>
      <c r="AR353" s="136" t="s">
        <v>182</v>
      </c>
      <c r="AT353" s="136" t="s">
        <v>178</v>
      </c>
      <c r="AU353" s="136" t="s">
        <v>86</v>
      </c>
      <c r="AY353" s="42" t="s">
        <v>176</v>
      </c>
      <c r="BE353" s="137">
        <f>IF(N353="základní",J353,0)</f>
        <v>0</v>
      </c>
      <c r="BF353" s="137">
        <f>IF(N353="snížená",J353,0)</f>
        <v>0</v>
      </c>
      <c r="BG353" s="137">
        <f>IF(N353="zákl. přenesená",J353,0)</f>
        <v>0</v>
      </c>
      <c r="BH353" s="137">
        <f>IF(N353="sníž. přenesená",J353,0)</f>
        <v>0</v>
      </c>
      <c r="BI353" s="137">
        <f>IF(N353="nulová",J353,0)</f>
        <v>0</v>
      </c>
      <c r="BJ353" s="42" t="s">
        <v>81</v>
      </c>
      <c r="BK353" s="137">
        <f>ROUND(I353*H353,2)</f>
        <v>0</v>
      </c>
      <c r="BL353" s="42" t="s">
        <v>182</v>
      </c>
      <c r="BM353" s="136" t="s">
        <v>495</v>
      </c>
    </row>
    <row r="354" spans="2:65" s="139" customFormat="1">
      <c r="B354" s="138"/>
      <c r="D354" s="140" t="s">
        <v>184</v>
      </c>
      <c r="E354" s="141" t="s">
        <v>1</v>
      </c>
      <c r="F354" s="142" t="s">
        <v>496</v>
      </c>
      <c r="H354" s="143">
        <v>32.979999999999997</v>
      </c>
      <c r="L354" s="138"/>
      <c r="M354" s="144"/>
      <c r="T354" s="145"/>
      <c r="AT354" s="141" t="s">
        <v>184</v>
      </c>
      <c r="AU354" s="141" t="s">
        <v>86</v>
      </c>
      <c r="AV354" s="139" t="s">
        <v>86</v>
      </c>
      <c r="AW354" s="139" t="s">
        <v>32</v>
      </c>
      <c r="AX354" s="139" t="s">
        <v>81</v>
      </c>
      <c r="AY354" s="141" t="s">
        <v>176</v>
      </c>
    </row>
    <row r="355" spans="2:65" s="50" customFormat="1" ht="24.25" customHeight="1">
      <c r="B355" s="49"/>
      <c r="C355" s="125" t="s">
        <v>497</v>
      </c>
      <c r="D355" s="125" t="s">
        <v>178</v>
      </c>
      <c r="E355" s="126" t="s">
        <v>498</v>
      </c>
      <c r="F355" s="127" t="s">
        <v>499</v>
      </c>
      <c r="G355" s="128" t="s">
        <v>268</v>
      </c>
      <c r="H355" s="129">
        <v>32.979999999999997</v>
      </c>
      <c r="I355" s="21"/>
      <c r="J355" s="130">
        <f>ROUND(I355*H355,2)</f>
        <v>0</v>
      </c>
      <c r="K355" s="131"/>
      <c r="L355" s="49"/>
      <c r="M355" s="132" t="s">
        <v>1</v>
      </c>
      <c r="N355" s="133" t="s">
        <v>41</v>
      </c>
      <c r="P355" s="134">
        <f>O355*H355</f>
        <v>0</v>
      </c>
      <c r="Q355" s="134">
        <v>0</v>
      </c>
      <c r="R355" s="134">
        <f>Q355*H355</f>
        <v>0</v>
      </c>
      <c r="S355" s="134">
        <v>4.0000000000000001E-3</v>
      </c>
      <c r="T355" s="135">
        <f>S355*H355</f>
        <v>0.13191999999999998</v>
      </c>
      <c r="AR355" s="136" t="s">
        <v>182</v>
      </c>
      <c r="AT355" s="136" t="s">
        <v>178</v>
      </c>
      <c r="AU355" s="136" t="s">
        <v>86</v>
      </c>
      <c r="AY355" s="42" t="s">
        <v>176</v>
      </c>
      <c r="BE355" s="137">
        <f>IF(N355="základní",J355,0)</f>
        <v>0</v>
      </c>
      <c r="BF355" s="137">
        <f>IF(N355="snížená",J355,0)</f>
        <v>0</v>
      </c>
      <c r="BG355" s="137">
        <f>IF(N355="zákl. přenesená",J355,0)</f>
        <v>0</v>
      </c>
      <c r="BH355" s="137">
        <f>IF(N355="sníž. přenesená",J355,0)</f>
        <v>0</v>
      </c>
      <c r="BI355" s="137">
        <f>IF(N355="nulová",J355,0)</f>
        <v>0</v>
      </c>
      <c r="BJ355" s="42" t="s">
        <v>81</v>
      </c>
      <c r="BK355" s="137">
        <f>ROUND(I355*H355,2)</f>
        <v>0</v>
      </c>
      <c r="BL355" s="42" t="s">
        <v>182</v>
      </c>
      <c r="BM355" s="136" t="s">
        <v>500</v>
      </c>
    </row>
    <row r="356" spans="2:65" s="139" customFormat="1">
      <c r="B356" s="138"/>
      <c r="D356" s="140" t="s">
        <v>184</v>
      </c>
      <c r="E356" s="141" t="s">
        <v>1</v>
      </c>
      <c r="F356" s="142" t="s">
        <v>496</v>
      </c>
      <c r="H356" s="143">
        <v>32.979999999999997</v>
      </c>
      <c r="L356" s="138"/>
      <c r="M356" s="144"/>
      <c r="T356" s="145"/>
      <c r="AT356" s="141" t="s">
        <v>184</v>
      </c>
      <c r="AU356" s="141" t="s">
        <v>86</v>
      </c>
      <c r="AV356" s="139" t="s">
        <v>86</v>
      </c>
      <c r="AW356" s="139" t="s">
        <v>32</v>
      </c>
      <c r="AX356" s="139" t="s">
        <v>81</v>
      </c>
      <c r="AY356" s="141" t="s">
        <v>176</v>
      </c>
    </row>
    <row r="357" spans="2:65" s="50" customFormat="1" ht="24.25" customHeight="1">
      <c r="B357" s="49"/>
      <c r="C357" s="125" t="s">
        <v>501</v>
      </c>
      <c r="D357" s="125" t="s">
        <v>178</v>
      </c>
      <c r="E357" s="126" t="s">
        <v>502</v>
      </c>
      <c r="F357" s="127" t="s">
        <v>503</v>
      </c>
      <c r="G357" s="128" t="s">
        <v>181</v>
      </c>
      <c r="H357" s="129">
        <v>1.456</v>
      </c>
      <c r="I357" s="21"/>
      <c r="J357" s="130">
        <f>ROUND(I357*H357,2)</f>
        <v>0</v>
      </c>
      <c r="K357" s="131"/>
      <c r="L357" s="49"/>
      <c r="M357" s="132" t="s">
        <v>1</v>
      </c>
      <c r="N357" s="133" t="s">
        <v>41</v>
      </c>
      <c r="P357" s="134">
        <f>O357*H357</f>
        <v>0</v>
      </c>
      <c r="Q357" s="134">
        <v>0</v>
      </c>
      <c r="R357" s="134">
        <f>Q357*H357</f>
        <v>0</v>
      </c>
      <c r="S357" s="134">
        <v>3.1E-2</v>
      </c>
      <c r="T357" s="135">
        <f>S357*H357</f>
        <v>4.5135999999999996E-2</v>
      </c>
      <c r="AR357" s="136" t="s">
        <v>182</v>
      </c>
      <c r="AT357" s="136" t="s">
        <v>178</v>
      </c>
      <c r="AU357" s="136" t="s">
        <v>86</v>
      </c>
      <c r="AY357" s="42" t="s">
        <v>176</v>
      </c>
      <c r="BE357" s="137">
        <f>IF(N357="základní",J357,0)</f>
        <v>0</v>
      </c>
      <c r="BF357" s="137">
        <f>IF(N357="snížená",J357,0)</f>
        <v>0</v>
      </c>
      <c r="BG357" s="137">
        <f>IF(N357="zákl. přenesená",J357,0)</f>
        <v>0</v>
      </c>
      <c r="BH357" s="137">
        <f>IF(N357="sníž. přenesená",J357,0)</f>
        <v>0</v>
      </c>
      <c r="BI357" s="137">
        <f>IF(N357="nulová",J357,0)</f>
        <v>0</v>
      </c>
      <c r="BJ357" s="42" t="s">
        <v>81</v>
      </c>
      <c r="BK357" s="137">
        <f>ROUND(I357*H357,2)</f>
        <v>0</v>
      </c>
      <c r="BL357" s="42" t="s">
        <v>182</v>
      </c>
      <c r="BM357" s="136" t="s">
        <v>504</v>
      </c>
    </row>
    <row r="358" spans="2:65" s="139" customFormat="1">
      <c r="B358" s="138"/>
      <c r="D358" s="140" t="s">
        <v>184</v>
      </c>
      <c r="E358" s="141" t="s">
        <v>1</v>
      </c>
      <c r="F358" s="142" t="s">
        <v>393</v>
      </c>
      <c r="H358" s="143">
        <v>1.456</v>
      </c>
      <c r="L358" s="138"/>
      <c r="M358" s="144"/>
      <c r="T358" s="145"/>
      <c r="AT358" s="141" t="s">
        <v>184</v>
      </c>
      <c r="AU358" s="141" t="s">
        <v>86</v>
      </c>
      <c r="AV358" s="139" t="s">
        <v>86</v>
      </c>
      <c r="AW358" s="139" t="s">
        <v>32</v>
      </c>
      <c r="AX358" s="139" t="s">
        <v>81</v>
      </c>
      <c r="AY358" s="141" t="s">
        <v>176</v>
      </c>
    </row>
    <row r="359" spans="2:65" s="50" customFormat="1" ht="24.25" customHeight="1">
      <c r="B359" s="49"/>
      <c r="C359" s="125" t="s">
        <v>505</v>
      </c>
      <c r="D359" s="125" t="s">
        <v>178</v>
      </c>
      <c r="E359" s="126" t="s">
        <v>506</v>
      </c>
      <c r="F359" s="127" t="s">
        <v>507</v>
      </c>
      <c r="G359" s="128" t="s">
        <v>181</v>
      </c>
      <c r="H359" s="129">
        <v>5.0149999999999997</v>
      </c>
      <c r="I359" s="21"/>
      <c r="J359" s="130">
        <f>ROUND(I359*H359,2)</f>
        <v>0</v>
      </c>
      <c r="K359" s="131"/>
      <c r="L359" s="49"/>
      <c r="M359" s="132" t="s">
        <v>1</v>
      </c>
      <c r="N359" s="133" t="s">
        <v>41</v>
      </c>
      <c r="P359" s="134">
        <f>O359*H359</f>
        <v>0</v>
      </c>
      <c r="Q359" s="134">
        <v>0</v>
      </c>
      <c r="R359" s="134">
        <f>Q359*H359</f>
        <v>0</v>
      </c>
      <c r="S359" s="134">
        <v>2.7E-2</v>
      </c>
      <c r="T359" s="135">
        <f>S359*H359</f>
        <v>0.135405</v>
      </c>
      <c r="AR359" s="136" t="s">
        <v>182</v>
      </c>
      <c r="AT359" s="136" t="s">
        <v>178</v>
      </c>
      <c r="AU359" s="136" t="s">
        <v>86</v>
      </c>
      <c r="AY359" s="42" t="s">
        <v>176</v>
      </c>
      <c r="BE359" s="137">
        <f>IF(N359="základní",J359,0)</f>
        <v>0</v>
      </c>
      <c r="BF359" s="137">
        <f>IF(N359="snížená",J359,0)</f>
        <v>0</v>
      </c>
      <c r="BG359" s="137">
        <f>IF(N359="zákl. přenesená",J359,0)</f>
        <v>0</v>
      </c>
      <c r="BH359" s="137">
        <f>IF(N359="sníž. přenesená",J359,0)</f>
        <v>0</v>
      </c>
      <c r="BI359" s="137">
        <f>IF(N359="nulová",J359,0)</f>
        <v>0</v>
      </c>
      <c r="BJ359" s="42" t="s">
        <v>81</v>
      </c>
      <c r="BK359" s="137">
        <f>ROUND(I359*H359,2)</f>
        <v>0</v>
      </c>
      <c r="BL359" s="42" t="s">
        <v>182</v>
      </c>
      <c r="BM359" s="136" t="s">
        <v>508</v>
      </c>
    </row>
    <row r="360" spans="2:65" s="139" customFormat="1">
      <c r="B360" s="138"/>
      <c r="D360" s="140" t="s">
        <v>184</v>
      </c>
      <c r="E360" s="141" t="s">
        <v>1</v>
      </c>
      <c r="F360" s="142" t="s">
        <v>394</v>
      </c>
      <c r="H360" s="143">
        <v>2.2639999999999998</v>
      </c>
      <c r="L360" s="138"/>
      <c r="M360" s="144"/>
      <c r="T360" s="145"/>
      <c r="AT360" s="141" t="s">
        <v>184</v>
      </c>
      <c r="AU360" s="141" t="s">
        <v>86</v>
      </c>
      <c r="AV360" s="139" t="s">
        <v>86</v>
      </c>
      <c r="AW360" s="139" t="s">
        <v>32</v>
      </c>
      <c r="AX360" s="139" t="s">
        <v>76</v>
      </c>
      <c r="AY360" s="141" t="s">
        <v>176</v>
      </c>
    </row>
    <row r="361" spans="2:65" s="139" customFormat="1">
      <c r="B361" s="138"/>
      <c r="D361" s="140" t="s">
        <v>184</v>
      </c>
      <c r="E361" s="141" t="s">
        <v>1</v>
      </c>
      <c r="F361" s="142" t="s">
        <v>395</v>
      </c>
      <c r="H361" s="143">
        <v>2.7509999999999999</v>
      </c>
      <c r="L361" s="138"/>
      <c r="M361" s="144"/>
      <c r="T361" s="145"/>
      <c r="AT361" s="141" t="s">
        <v>184</v>
      </c>
      <c r="AU361" s="141" t="s">
        <v>86</v>
      </c>
      <c r="AV361" s="139" t="s">
        <v>86</v>
      </c>
      <c r="AW361" s="139" t="s">
        <v>32</v>
      </c>
      <c r="AX361" s="139" t="s">
        <v>76</v>
      </c>
      <c r="AY361" s="141" t="s">
        <v>176</v>
      </c>
    </row>
    <row r="362" spans="2:65" s="147" customFormat="1">
      <c r="B362" s="146"/>
      <c r="D362" s="140" t="s">
        <v>184</v>
      </c>
      <c r="E362" s="148" t="s">
        <v>1</v>
      </c>
      <c r="F362" s="149" t="s">
        <v>188</v>
      </c>
      <c r="H362" s="150">
        <v>5.0149999999999997</v>
      </c>
      <c r="L362" s="146"/>
      <c r="M362" s="151"/>
      <c r="T362" s="152"/>
      <c r="AT362" s="148" t="s">
        <v>184</v>
      </c>
      <c r="AU362" s="148" t="s">
        <v>86</v>
      </c>
      <c r="AV362" s="147" t="s">
        <v>182</v>
      </c>
      <c r="AW362" s="147" t="s">
        <v>32</v>
      </c>
      <c r="AX362" s="147" t="s">
        <v>81</v>
      </c>
      <c r="AY362" s="148" t="s">
        <v>176</v>
      </c>
    </row>
    <row r="363" spans="2:65" s="50" customFormat="1" ht="24.25" customHeight="1">
      <c r="B363" s="49"/>
      <c r="C363" s="125" t="s">
        <v>509</v>
      </c>
      <c r="D363" s="125" t="s">
        <v>178</v>
      </c>
      <c r="E363" s="126" t="s">
        <v>510</v>
      </c>
      <c r="F363" s="127" t="s">
        <v>511</v>
      </c>
      <c r="G363" s="128" t="s">
        <v>181</v>
      </c>
      <c r="H363" s="129">
        <v>80.495000000000005</v>
      </c>
      <c r="I363" s="21"/>
      <c r="J363" s="130">
        <f>ROUND(I363*H363,2)</f>
        <v>0</v>
      </c>
      <c r="K363" s="131"/>
      <c r="L363" s="49"/>
      <c r="M363" s="132" t="s">
        <v>1</v>
      </c>
      <c r="N363" s="133" t="s">
        <v>41</v>
      </c>
      <c r="P363" s="134">
        <f>O363*H363</f>
        <v>0</v>
      </c>
      <c r="Q363" s="134">
        <v>0</v>
      </c>
      <c r="R363" s="134">
        <f>Q363*H363</f>
        <v>0</v>
      </c>
      <c r="S363" s="134">
        <v>2.3E-2</v>
      </c>
      <c r="T363" s="135">
        <f>S363*H363</f>
        <v>1.8513850000000001</v>
      </c>
      <c r="AR363" s="136" t="s">
        <v>182</v>
      </c>
      <c r="AT363" s="136" t="s">
        <v>178</v>
      </c>
      <c r="AU363" s="136" t="s">
        <v>86</v>
      </c>
      <c r="AY363" s="42" t="s">
        <v>176</v>
      </c>
      <c r="BE363" s="137">
        <f>IF(N363="základní",J363,0)</f>
        <v>0</v>
      </c>
      <c r="BF363" s="137">
        <f>IF(N363="snížená",J363,0)</f>
        <v>0</v>
      </c>
      <c r="BG363" s="137">
        <f>IF(N363="zákl. přenesená",J363,0)</f>
        <v>0</v>
      </c>
      <c r="BH363" s="137">
        <f>IF(N363="sníž. přenesená",J363,0)</f>
        <v>0</v>
      </c>
      <c r="BI363" s="137">
        <f>IF(N363="nulová",J363,0)</f>
        <v>0</v>
      </c>
      <c r="BJ363" s="42" t="s">
        <v>81</v>
      </c>
      <c r="BK363" s="137">
        <f>ROUND(I363*H363,2)</f>
        <v>0</v>
      </c>
      <c r="BL363" s="42" t="s">
        <v>182</v>
      </c>
      <c r="BM363" s="136" t="s">
        <v>512</v>
      </c>
    </row>
    <row r="364" spans="2:65" s="139" customFormat="1">
      <c r="B364" s="138"/>
      <c r="D364" s="140" t="s">
        <v>184</v>
      </c>
      <c r="E364" s="141" t="s">
        <v>1</v>
      </c>
      <c r="F364" s="142" t="s">
        <v>396</v>
      </c>
      <c r="H364" s="143">
        <v>13.441000000000001</v>
      </c>
      <c r="L364" s="138"/>
      <c r="M364" s="144"/>
      <c r="T364" s="145"/>
      <c r="AT364" s="141" t="s">
        <v>184</v>
      </c>
      <c r="AU364" s="141" t="s">
        <v>86</v>
      </c>
      <c r="AV364" s="139" t="s">
        <v>86</v>
      </c>
      <c r="AW364" s="139" t="s">
        <v>32</v>
      </c>
      <c r="AX364" s="139" t="s">
        <v>76</v>
      </c>
      <c r="AY364" s="141" t="s">
        <v>176</v>
      </c>
    </row>
    <row r="365" spans="2:65" s="139" customFormat="1">
      <c r="B365" s="138"/>
      <c r="D365" s="140" t="s">
        <v>184</v>
      </c>
      <c r="E365" s="141" t="s">
        <v>1</v>
      </c>
      <c r="F365" s="142" t="s">
        <v>397</v>
      </c>
      <c r="H365" s="143">
        <v>18.78</v>
      </c>
      <c r="L365" s="138"/>
      <c r="M365" s="144"/>
      <c r="T365" s="145"/>
      <c r="AT365" s="141" t="s">
        <v>184</v>
      </c>
      <c r="AU365" s="141" t="s">
        <v>86</v>
      </c>
      <c r="AV365" s="139" t="s">
        <v>86</v>
      </c>
      <c r="AW365" s="139" t="s">
        <v>32</v>
      </c>
      <c r="AX365" s="139" t="s">
        <v>76</v>
      </c>
      <c r="AY365" s="141" t="s">
        <v>176</v>
      </c>
    </row>
    <row r="366" spans="2:65" s="139" customFormat="1">
      <c r="B366" s="138"/>
      <c r="D366" s="140" t="s">
        <v>184</v>
      </c>
      <c r="E366" s="141" t="s">
        <v>1</v>
      </c>
      <c r="F366" s="142" t="s">
        <v>398</v>
      </c>
      <c r="H366" s="143">
        <v>8.82</v>
      </c>
      <c r="L366" s="138"/>
      <c r="M366" s="144"/>
      <c r="T366" s="145"/>
      <c r="AT366" s="141" t="s">
        <v>184</v>
      </c>
      <c r="AU366" s="141" t="s">
        <v>86</v>
      </c>
      <c r="AV366" s="139" t="s">
        <v>86</v>
      </c>
      <c r="AW366" s="139" t="s">
        <v>32</v>
      </c>
      <c r="AX366" s="139" t="s">
        <v>76</v>
      </c>
      <c r="AY366" s="141" t="s">
        <v>176</v>
      </c>
    </row>
    <row r="367" spans="2:65" s="139" customFormat="1">
      <c r="B367" s="138"/>
      <c r="D367" s="140" t="s">
        <v>184</v>
      </c>
      <c r="E367" s="141" t="s">
        <v>1</v>
      </c>
      <c r="F367" s="142" t="s">
        <v>399</v>
      </c>
      <c r="H367" s="143">
        <v>12.651</v>
      </c>
      <c r="L367" s="138"/>
      <c r="M367" s="144"/>
      <c r="T367" s="145"/>
      <c r="AT367" s="141" t="s">
        <v>184</v>
      </c>
      <c r="AU367" s="141" t="s">
        <v>86</v>
      </c>
      <c r="AV367" s="139" t="s">
        <v>86</v>
      </c>
      <c r="AW367" s="139" t="s">
        <v>32</v>
      </c>
      <c r="AX367" s="139" t="s">
        <v>76</v>
      </c>
      <c r="AY367" s="141" t="s">
        <v>176</v>
      </c>
    </row>
    <row r="368" spans="2:65" s="139" customFormat="1">
      <c r="B368" s="138"/>
      <c r="D368" s="140" t="s">
        <v>184</v>
      </c>
      <c r="E368" s="141" t="s">
        <v>1</v>
      </c>
      <c r="F368" s="142" t="s">
        <v>400</v>
      </c>
      <c r="H368" s="143">
        <v>13.362</v>
      </c>
      <c r="L368" s="138"/>
      <c r="M368" s="144"/>
      <c r="T368" s="145"/>
      <c r="AT368" s="141" t="s">
        <v>184</v>
      </c>
      <c r="AU368" s="141" t="s">
        <v>86</v>
      </c>
      <c r="AV368" s="139" t="s">
        <v>86</v>
      </c>
      <c r="AW368" s="139" t="s">
        <v>32</v>
      </c>
      <c r="AX368" s="139" t="s">
        <v>76</v>
      </c>
      <c r="AY368" s="141" t="s">
        <v>176</v>
      </c>
    </row>
    <row r="369" spans="2:65" s="139" customFormat="1">
      <c r="B369" s="138"/>
      <c r="D369" s="140" t="s">
        <v>184</v>
      </c>
      <c r="E369" s="141" t="s">
        <v>1</v>
      </c>
      <c r="F369" s="142" t="s">
        <v>401</v>
      </c>
      <c r="H369" s="143">
        <v>13.441000000000001</v>
      </c>
      <c r="L369" s="138"/>
      <c r="M369" s="144"/>
      <c r="T369" s="145"/>
      <c r="AT369" s="141" t="s">
        <v>184</v>
      </c>
      <c r="AU369" s="141" t="s">
        <v>86</v>
      </c>
      <c r="AV369" s="139" t="s">
        <v>86</v>
      </c>
      <c r="AW369" s="139" t="s">
        <v>32</v>
      </c>
      <c r="AX369" s="139" t="s">
        <v>76</v>
      </c>
      <c r="AY369" s="141" t="s">
        <v>176</v>
      </c>
    </row>
    <row r="370" spans="2:65" s="147" customFormat="1">
      <c r="B370" s="146"/>
      <c r="D370" s="140" t="s">
        <v>184</v>
      </c>
      <c r="E370" s="148" t="s">
        <v>1</v>
      </c>
      <c r="F370" s="149" t="s">
        <v>188</v>
      </c>
      <c r="H370" s="150">
        <v>80.495000000000005</v>
      </c>
      <c r="L370" s="146"/>
      <c r="M370" s="151"/>
      <c r="T370" s="152"/>
      <c r="AT370" s="148" t="s">
        <v>184</v>
      </c>
      <c r="AU370" s="148" t="s">
        <v>86</v>
      </c>
      <c r="AV370" s="147" t="s">
        <v>182</v>
      </c>
      <c r="AW370" s="147" t="s">
        <v>32</v>
      </c>
      <c r="AX370" s="147" t="s">
        <v>81</v>
      </c>
      <c r="AY370" s="148" t="s">
        <v>176</v>
      </c>
    </row>
    <row r="371" spans="2:65" s="50" customFormat="1" ht="37.9" customHeight="1">
      <c r="B371" s="49"/>
      <c r="C371" s="125" t="s">
        <v>513</v>
      </c>
      <c r="D371" s="125" t="s">
        <v>178</v>
      </c>
      <c r="E371" s="126" t="s">
        <v>514</v>
      </c>
      <c r="F371" s="127" t="s">
        <v>515</v>
      </c>
      <c r="G371" s="128" t="s">
        <v>181</v>
      </c>
      <c r="H371" s="129">
        <v>26.032</v>
      </c>
      <c r="I371" s="21"/>
      <c r="J371" s="130">
        <f>ROUND(I371*H371,2)</f>
        <v>0</v>
      </c>
      <c r="K371" s="131"/>
      <c r="L371" s="49"/>
      <c r="M371" s="132" t="s">
        <v>1</v>
      </c>
      <c r="N371" s="133" t="s">
        <v>41</v>
      </c>
      <c r="P371" s="134">
        <f>O371*H371</f>
        <v>0</v>
      </c>
      <c r="Q371" s="134">
        <v>0</v>
      </c>
      <c r="R371" s="134">
        <f>Q371*H371</f>
        <v>0</v>
      </c>
      <c r="S371" s="134">
        <v>4.5999999999999999E-2</v>
      </c>
      <c r="T371" s="135">
        <f>S371*H371</f>
        <v>1.1974720000000001</v>
      </c>
      <c r="AR371" s="136" t="s">
        <v>182</v>
      </c>
      <c r="AT371" s="136" t="s">
        <v>178</v>
      </c>
      <c r="AU371" s="136" t="s">
        <v>86</v>
      </c>
      <c r="AY371" s="42" t="s">
        <v>176</v>
      </c>
      <c r="BE371" s="137">
        <f>IF(N371="základní",J371,0)</f>
        <v>0</v>
      </c>
      <c r="BF371" s="137">
        <f>IF(N371="snížená",J371,0)</f>
        <v>0</v>
      </c>
      <c r="BG371" s="137">
        <f>IF(N371="zákl. přenesená",J371,0)</f>
        <v>0</v>
      </c>
      <c r="BH371" s="137">
        <f>IF(N371="sníž. přenesená",J371,0)</f>
        <v>0</v>
      </c>
      <c r="BI371" s="137">
        <f>IF(N371="nulová",J371,0)</f>
        <v>0</v>
      </c>
      <c r="BJ371" s="42" t="s">
        <v>81</v>
      </c>
      <c r="BK371" s="137">
        <f>ROUND(I371*H371,2)</f>
        <v>0</v>
      </c>
      <c r="BL371" s="42" t="s">
        <v>182</v>
      </c>
      <c r="BM371" s="136" t="s">
        <v>516</v>
      </c>
    </row>
    <row r="372" spans="2:65" s="154" customFormat="1">
      <c r="B372" s="153"/>
      <c r="D372" s="140" t="s">
        <v>184</v>
      </c>
      <c r="E372" s="155" t="s">
        <v>1</v>
      </c>
      <c r="F372" s="156" t="s">
        <v>250</v>
      </c>
      <c r="H372" s="155" t="s">
        <v>1</v>
      </c>
      <c r="L372" s="153"/>
      <c r="M372" s="157"/>
      <c r="T372" s="158"/>
      <c r="AT372" s="155" t="s">
        <v>184</v>
      </c>
      <c r="AU372" s="155" t="s">
        <v>86</v>
      </c>
      <c r="AV372" s="154" t="s">
        <v>81</v>
      </c>
      <c r="AW372" s="154" t="s">
        <v>32</v>
      </c>
      <c r="AX372" s="154" t="s">
        <v>76</v>
      </c>
      <c r="AY372" s="155" t="s">
        <v>176</v>
      </c>
    </row>
    <row r="373" spans="2:65" s="154" customFormat="1">
      <c r="B373" s="153"/>
      <c r="D373" s="140" t="s">
        <v>184</v>
      </c>
      <c r="E373" s="155" t="s">
        <v>1</v>
      </c>
      <c r="F373" s="156" t="s">
        <v>288</v>
      </c>
      <c r="H373" s="155" t="s">
        <v>1</v>
      </c>
      <c r="L373" s="153"/>
      <c r="M373" s="157"/>
      <c r="T373" s="158"/>
      <c r="AT373" s="155" t="s">
        <v>184</v>
      </c>
      <c r="AU373" s="155" t="s">
        <v>86</v>
      </c>
      <c r="AV373" s="154" t="s">
        <v>81</v>
      </c>
      <c r="AW373" s="154" t="s">
        <v>32</v>
      </c>
      <c r="AX373" s="154" t="s">
        <v>76</v>
      </c>
      <c r="AY373" s="155" t="s">
        <v>176</v>
      </c>
    </row>
    <row r="374" spans="2:65" s="139" customFormat="1">
      <c r="B374" s="138"/>
      <c r="D374" s="140" t="s">
        <v>184</v>
      </c>
      <c r="E374" s="141" t="s">
        <v>1</v>
      </c>
      <c r="F374" s="142" t="s">
        <v>517</v>
      </c>
      <c r="H374" s="143">
        <v>6.125</v>
      </c>
      <c r="L374" s="138"/>
      <c r="M374" s="144"/>
      <c r="T374" s="145"/>
      <c r="AT374" s="141" t="s">
        <v>184</v>
      </c>
      <c r="AU374" s="141" t="s">
        <v>86</v>
      </c>
      <c r="AV374" s="139" t="s">
        <v>86</v>
      </c>
      <c r="AW374" s="139" t="s">
        <v>32</v>
      </c>
      <c r="AX374" s="139" t="s">
        <v>76</v>
      </c>
      <c r="AY374" s="141" t="s">
        <v>176</v>
      </c>
    </row>
    <row r="375" spans="2:65" s="154" customFormat="1">
      <c r="B375" s="153"/>
      <c r="D375" s="140" t="s">
        <v>184</v>
      </c>
      <c r="E375" s="155" t="s">
        <v>1</v>
      </c>
      <c r="F375" s="156" t="s">
        <v>289</v>
      </c>
      <c r="H375" s="155" t="s">
        <v>1</v>
      </c>
      <c r="L375" s="153"/>
      <c r="M375" s="157"/>
      <c r="T375" s="158"/>
      <c r="AT375" s="155" t="s">
        <v>184</v>
      </c>
      <c r="AU375" s="155" t="s">
        <v>86</v>
      </c>
      <c r="AV375" s="154" t="s">
        <v>81</v>
      </c>
      <c r="AW375" s="154" t="s">
        <v>32</v>
      </c>
      <c r="AX375" s="154" t="s">
        <v>76</v>
      </c>
      <c r="AY375" s="155" t="s">
        <v>176</v>
      </c>
    </row>
    <row r="376" spans="2:65" s="139" customFormat="1" ht="20">
      <c r="B376" s="138"/>
      <c r="D376" s="140" t="s">
        <v>184</v>
      </c>
      <c r="E376" s="141" t="s">
        <v>1</v>
      </c>
      <c r="F376" s="142" t="s">
        <v>518</v>
      </c>
      <c r="H376" s="143">
        <v>7.7149999999999999</v>
      </c>
      <c r="L376" s="138"/>
      <c r="M376" s="144"/>
      <c r="T376" s="145"/>
      <c r="AT376" s="141" t="s">
        <v>184</v>
      </c>
      <c r="AU376" s="141" t="s">
        <v>86</v>
      </c>
      <c r="AV376" s="139" t="s">
        <v>86</v>
      </c>
      <c r="AW376" s="139" t="s">
        <v>32</v>
      </c>
      <c r="AX376" s="139" t="s">
        <v>76</v>
      </c>
      <c r="AY376" s="141" t="s">
        <v>176</v>
      </c>
    </row>
    <row r="377" spans="2:65" s="139" customFormat="1">
      <c r="B377" s="138"/>
      <c r="D377" s="140" t="s">
        <v>184</v>
      </c>
      <c r="E377" s="141" t="s">
        <v>1</v>
      </c>
      <c r="F377" s="142" t="s">
        <v>519</v>
      </c>
      <c r="H377" s="143">
        <v>9.0299999999999994</v>
      </c>
      <c r="L377" s="138"/>
      <c r="M377" s="144"/>
      <c r="T377" s="145"/>
      <c r="AT377" s="141" t="s">
        <v>184</v>
      </c>
      <c r="AU377" s="141" t="s">
        <v>86</v>
      </c>
      <c r="AV377" s="139" t="s">
        <v>86</v>
      </c>
      <c r="AW377" s="139" t="s">
        <v>32</v>
      </c>
      <c r="AX377" s="139" t="s">
        <v>76</v>
      </c>
      <c r="AY377" s="141" t="s">
        <v>176</v>
      </c>
    </row>
    <row r="378" spans="2:65" s="154" customFormat="1">
      <c r="B378" s="153"/>
      <c r="D378" s="140" t="s">
        <v>184</v>
      </c>
      <c r="E378" s="155" t="s">
        <v>1</v>
      </c>
      <c r="F378" s="156" t="s">
        <v>291</v>
      </c>
      <c r="H378" s="155" t="s">
        <v>1</v>
      </c>
      <c r="L378" s="153"/>
      <c r="M378" s="157"/>
      <c r="T378" s="158"/>
      <c r="AT378" s="155" t="s">
        <v>184</v>
      </c>
      <c r="AU378" s="155" t="s">
        <v>86</v>
      </c>
      <c r="AV378" s="154" t="s">
        <v>81</v>
      </c>
      <c r="AW378" s="154" t="s">
        <v>32</v>
      </c>
      <c r="AX378" s="154" t="s">
        <v>76</v>
      </c>
      <c r="AY378" s="155" t="s">
        <v>176</v>
      </c>
    </row>
    <row r="379" spans="2:65" s="139" customFormat="1">
      <c r="B379" s="138"/>
      <c r="D379" s="140" t="s">
        <v>184</v>
      </c>
      <c r="E379" s="141" t="s">
        <v>1</v>
      </c>
      <c r="F379" s="142" t="s">
        <v>520</v>
      </c>
      <c r="H379" s="143">
        <v>1.524</v>
      </c>
      <c r="L379" s="138"/>
      <c r="M379" s="144"/>
      <c r="T379" s="145"/>
      <c r="AT379" s="141" t="s">
        <v>184</v>
      </c>
      <c r="AU379" s="141" t="s">
        <v>86</v>
      </c>
      <c r="AV379" s="139" t="s">
        <v>86</v>
      </c>
      <c r="AW379" s="139" t="s">
        <v>32</v>
      </c>
      <c r="AX379" s="139" t="s">
        <v>76</v>
      </c>
      <c r="AY379" s="141" t="s">
        <v>176</v>
      </c>
    </row>
    <row r="380" spans="2:65" s="154" customFormat="1">
      <c r="B380" s="153"/>
      <c r="D380" s="140" t="s">
        <v>184</v>
      </c>
      <c r="E380" s="155" t="s">
        <v>1</v>
      </c>
      <c r="F380" s="156" t="s">
        <v>293</v>
      </c>
      <c r="H380" s="155" t="s">
        <v>1</v>
      </c>
      <c r="L380" s="153"/>
      <c r="M380" s="157"/>
      <c r="T380" s="158"/>
      <c r="AT380" s="155" t="s">
        <v>184</v>
      </c>
      <c r="AU380" s="155" t="s">
        <v>86</v>
      </c>
      <c r="AV380" s="154" t="s">
        <v>81</v>
      </c>
      <c r="AW380" s="154" t="s">
        <v>32</v>
      </c>
      <c r="AX380" s="154" t="s">
        <v>76</v>
      </c>
      <c r="AY380" s="155" t="s">
        <v>176</v>
      </c>
    </row>
    <row r="381" spans="2:65" s="139" customFormat="1">
      <c r="B381" s="138"/>
      <c r="D381" s="140" t="s">
        <v>184</v>
      </c>
      <c r="E381" s="141" t="s">
        <v>1</v>
      </c>
      <c r="F381" s="142" t="s">
        <v>521</v>
      </c>
      <c r="H381" s="143">
        <v>1.6379999999999999</v>
      </c>
      <c r="L381" s="138"/>
      <c r="M381" s="144"/>
      <c r="T381" s="145"/>
      <c r="AT381" s="141" t="s">
        <v>184</v>
      </c>
      <c r="AU381" s="141" t="s">
        <v>86</v>
      </c>
      <c r="AV381" s="139" t="s">
        <v>86</v>
      </c>
      <c r="AW381" s="139" t="s">
        <v>32</v>
      </c>
      <c r="AX381" s="139" t="s">
        <v>76</v>
      </c>
      <c r="AY381" s="141" t="s">
        <v>176</v>
      </c>
    </row>
    <row r="382" spans="2:65" s="147" customFormat="1">
      <c r="B382" s="146"/>
      <c r="D382" s="140" t="s">
        <v>184</v>
      </c>
      <c r="E382" s="148" t="s">
        <v>115</v>
      </c>
      <c r="F382" s="149" t="s">
        <v>188</v>
      </c>
      <c r="H382" s="150">
        <v>26.032</v>
      </c>
      <c r="L382" s="146"/>
      <c r="M382" s="151"/>
      <c r="T382" s="152"/>
      <c r="AT382" s="148" t="s">
        <v>184</v>
      </c>
      <c r="AU382" s="148" t="s">
        <v>86</v>
      </c>
      <c r="AV382" s="147" t="s">
        <v>182</v>
      </c>
      <c r="AW382" s="147" t="s">
        <v>32</v>
      </c>
      <c r="AX382" s="147" t="s">
        <v>81</v>
      </c>
      <c r="AY382" s="148" t="s">
        <v>176</v>
      </c>
    </row>
    <row r="383" spans="2:65" s="50" customFormat="1" ht="24.25" customHeight="1">
      <c r="B383" s="49"/>
      <c r="C383" s="125" t="s">
        <v>522</v>
      </c>
      <c r="D383" s="125" t="s">
        <v>178</v>
      </c>
      <c r="E383" s="126" t="s">
        <v>523</v>
      </c>
      <c r="F383" s="127" t="s">
        <v>524</v>
      </c>
      <c r="G383" s="128" t="s">
        <v>181</v>
      </c>
      <c r="H383" s="129">
        <v>6.0350000000000001</v>
      </c>
      <c r="I383" s="21"/>
      <c r="J383" s="130">
        <f>ROUND(I383*H383,2)</f>
        <v>0</v>
      </c>
      <c r="K383" s="131"/>
      <c r="L383" s="49"/>
      <c r="M383" s="132" t="s">
        <v>1</v>
      </c>
      <c r="N383" s="133" t="s">
        <v>41</v>
      </c>
      <c r="P383" s="134">
        <f>O383*H383</f>
        <v>0</v>
      </c>
      <c r="Q383" s="134">
        <v>0</v>
      </c>
      <c r="R383" s="134">
        <f>Q383*H383</f>
        <v>0</v>
      </c>
      <c r="S383" s="134">
        <v>6.8000000000000005E-2</v>
      </c>
      <c r="T383" s="135">
        <f>S383*H383</f>
        <v>0.41038000000000002</v>
      </c>
      <c r="AR383" s="136" t="s">
        <v>182</v>
      </c>
      <c r="AT383" s="136" t="s">
        <v>178</v>
      </c>
      <c r="AU383" s="136" t="s">
        <v>86</v>
      </c>
      <c r="AY383" s="42" t="s">
        <v>176</v>
      </c>
      <c r="BE383" s="137">
        <f>IF(N383="základní",J383,0)</f>
        <v>0</v>
      </c>
      <c r="BF383" s="137">
        <f>IF(N383="snížená",J383,0)</f>
        <v>0</v>
      </c>
      <c r="BG383" s="137">
        <f>IF(N383="zákl. přenesená",J383,0)</f>
        <v>0</v>
      </c>
      <c r="BH383" s="137">
        <f>IF(N383="sníž. přenesená",J383,0)</f>
        <v>0</v>
      </c>
      <c r="BI383" s="137">
        <f>IF(N383="nulová",J383,0)</f>
        <v>0</v>
      </c>
      <c r="BJ383" s="42" t="s">
        <v>81</v>
      </c>
      <c r="BK383" s="137">
        <f>ROUND(I383*H383,2)</f>
        <v>0</v>
      </c>
      <c r="BL383" s="42" t="s">
        <v>182</v>
      </c>
      <c r="BM383" s="136" t="s">
        <v>525</v>
      </c>
    </row>
    <row r="384" spans="2:65" s="154" customFormat="1">
      <c r="B384" s="153"/>
      <c r="D384" s="140" t="s">
        <v>184</v>
      </c>
      <c r="E384" s="155" t="s">
        <v>1</v>
      </c>
      <c r="F384" s="156" t="s">
        <v>526</v>
      </c>
      <c r="H384" s="155" t="s">
        <v>1</v>
      </c>
      <c r="L384" s="153"/>
      <c r="M384" s="157"/>
      <c r="T384" s="158"/>
      <c r="AT384" s="155" t="s">
        <v>184</v>
      </c>
      <c r="AU384" s="155" t="s">
        <v>86</v>
      </c>
      <c r="AV384" s="154" t="s">
        <v>81</v>
      </c>
      <c r="AW384" s="154" t="s">
        <v>32</v>
      </c>
      <c r="AX384" s="154" t="s">
        <v>76</v>
      </c>
      <c r="AY384" s="155" t="s">
        <v>176</v>
      </c>
    </row>
    <row r="385" spans="2:65" s="154" customFormat="1">
      <c r="B385" s="153"/>
      <c r="D385" s="140" t="s">
        <v>184</v>
      </c>
      <c r="E385" s="155" t="s">
        <v>1</v>
      </c>
      <c r="F385" s="156" t="s">
        <v>289</v>
      </c>
      <c r="H385" s="155" t="s">
        <v>1</v>
      </c>
      <c r="L385" s="153"/>
      <c r="M385" s="157"/>
      <c r="T385" s="158"/>
      <c r="AT385" s="155" t="s">
        <v>184</v>
      </c>
      <c r="AU385" s="155" t="s">
        <v>86</v>
      </c>
      <c r="AV385" s="154" t="s">
        <v>81</v>
      </c>
      <c r="AW385" s="154" t="s">
        <v>32</v>
      </c>
      <c r="AX385" s="154" t="s">
        <v>76</v>
      </c>
      <c r="AY385" s="155" t="s">
        <v>176</v>
      </c>
    </row>
    <row r="386" spans="2:65" s="139" customFormat="1" ht="20">
      <c r="B386" s="138"/>
      <c r="D386" s="140" t="s">
        <v>184</v>
      </c>
      <c r="E386" s="141" t="s">
        <v>118</v>
      </c>
      <c r="F386" s="142" t="s">
        <v>527</v>
      </c>
      <c r="H386" s="143">
        <v>6.0350000000000001</v>
      </c>
      <c r="L386" s="138"/>
      <c r="M386" s="144"/>
      <c r="T386" s="145"/>
      <c r="AT386" s="141" t="s">
        <v>184</v>
      </c>
      <c r="AU386" s="141" t="s">
        <v>86</v>
      </c>
      <c r="AV386" s="139" t="s">
        <v>86</v>
      </c>
      <c r="AW386" s="139" t="s">
        <v>32</v>
      </c>
      <c r="AX386" s="139" t="s">
        <v>81</v>
      </c>
      <c r="AY386" s="141" t="s">
        <v>176</v>
      </c>
    </row>
    <row r="387" spans="2:65" s="50" customFormat="1" ht="24.25" customHeight="1">
      <c r="B387" s="49"/>
      <c r="C387" s="125" t="s">
        <v>528</v>
      </c>
      <c r="D387" s="125" t="s">
        <v>178</v>
      </c>
      <c r="E387" s="126" t="s">
        <v>529</v>
      </c>
      <c r="F387" s="127" t="s">
        <v>530</v>
      </c>
      <c r="G387" s="128" t="s">
        <v>181</v>
      </c>
      <c r="H387" s="129">
        <v>5.9560000000000004</v>
      </c>
      <c r="I387" s="21"/>
      <c r="J387" s="130">
        <f>ROUND(I387*H387,2)</f>
        <v>0</v>
      </c>
      <c r="K387" s="131"/>
      <c r="L387" s="49"/>
      <c r="M387" s="132" t="s">
        <v>1</v>
      </c>
      <c r="N387" s="133" t="s">
        <v>41</v>
      </c>
      <c r="P387" s="134">
        <f>O387*H387</f>
        <v>0</v>
      </c>
      <c r="Q387" s="134">
        <v>0</v>
      </c>
      <c r="R387" s="134">
        <f>Q387*H387</f>
        <v>0</v>
      </c>
      <c r="S387" s="134">
        <v>0</v>
      </c>
      <c r="T387" s="135">
        <f>S387*H387</f>
        <v>0</v>
      </c>
      <c r="AR387" s="136" t="s">
        <v>182</v>
      </c>
      <c r="AT387" s="136" t="s">
        <v>178</v>
      </c>
      <c r="AU387" s="136" t="s">
        <v>86</v>
      </c>
      <c r="AY387" s="42" t="s">
        <v>176</v>
      </c>
      <c r="BE387" s="137">
        <f>IF(N387="základní",J387,0)</f>
        <v>0</v>
      </c>
      <c r="BF387" s="137">
        <f>IF(N387="snížená",J387,0)</f>
        <v>0</v>
      </c>
      <c r="BG387" s="137">
        <f>IF(N387="zákl. přenesená",J387,0)</f>
        <v>0</v>
      </c>
      <c r="BH387" s="137">
        <f>IF(N387="sníž. přenesená",J387,0)</f>
        <v>0</v>
      </c>
      <c r="BI387" s="137">
        <f>IF(N387="nulová",J387,0)</f>
        <v>0</v>
      </c>
      <c r="BJ387" s="42" t="s">
        <v>81</v>
      </c>
      <c r="BK387" s="137">
        <f>ROUND(I387*H387,2)</f>
        <v>0</v>
      </c>
      <c r="BL387" s="42" t="s">
        <v>182</v>
      </c>
      <c r="BM387" s="136" t="s">
        <v>531</v>
      </c>
    </row>
    <row r="388" spans="2:65" s="139" customFormat="1">
      <c r="B388" s="138"/>
      <c r="D388" s="140" t="s">
        <v>184</v>
      </c>
      <c r="E388" s="141" t="s">
        <v>1</v>
      </c>
      <c r="F388" s="142" t="s">
        <v>83</v>
      </c>
      <c r="H388" s="143">
        <v>5.9560000000000004</v>
      </c>
      <c r="L388" s="138"/>
      <c r="M388" s="144"/>
      <c r="T388" s="145"/>
      <c r="AT388" s="141" t="s">
        <v>184</v>
      </c>
      <c r="AU388" s="141" t="s">
        <v>86</v>
      </c>
      <c r="AV388" s="139" t="s">
        <v>86</v>
      </c>
      <c r="AW388" s="139" t="s">
        <v>32</v>
      </c>
      <c r="AX388" s="139" t="s">
        <v>81</v>
      </c>
      <c r="AY388" s="141" t="s">
        <v>176</v>
      </c>
    </row>
    <row r="389" spans="2:65" s="114" customFormat="1" ht="22.9" customHeight="1">
      <c r="B389" s="113"/>
      <c r="D389" s="115" t="s">
        <v>75</v>
      </c>
      <c r="E389" s="123" t="s">
        <v>532</v>
      </c>
      <c r="F389" s="123" t="s">
        <v>533</v>
      </c>
      <c r="J389" s="124">
        <f>BK389</f>
        <v>0</v>
      </c>
      <c r="L389" s="113"/>
      <c r="M389" s="118"/>
      <c r="P389" s="119">
        <f>SUM(P390:P394)</f>
        <v>0</v>
      </c>
      <c r="R389" s="119">
        <f>SUM(R390:R394)</f>
        <v>0</v>
      </c>
      <c r="T389" s="120">
        <f>SUM(T390:T394)</f>
        <v>0</v>
      </c>
      <c r="AR389" s="115" t="s">
        <v>81</v>
      </c>
      <c r="AT389" s="121" t="s">
        <v>75</v>
      </c>
      <c r="AU389" s="121" t="s">
        <v>81</v>
      </c>
      <c r="AY389" s="115" t="s">
        <v>176</v>
      </c>
      <c r="BK389" s="122">
        <f>SUM(BK390:BK394)</f>
        <v>0</v>
      </c>
    </row>
    <row r="390" spans="2:65" s="50" customFormat="1" ht="33" customHeight="1">
      <c r="B390" s="49"/>
      <c r="C390" s="125" t="s">
        <v>534</v>
      </c>
      <c r="D390" s="125" t="s">
        <v>178</v>
      </c>
      <c r="E390" s="126" t="s">
        <v>535</v>
      </c>
      <c r="F390" s="127" t="s">
        <v>536</v>
      </c>
      <c r="G390" s="128" t="s">
        <v>207</v>
      </c>
      <c r="H390" s="129">
        <v>8.3960000000000008</v>
      </c>
      <c r="I390" s="21"/>
      <c r="J390" s="130">
        <f>ROUND(I390*H390,2)</f>
        <v>0</v>
      </c>
      <c r="K390" s="131"/>
      <c r="L390" s="49"/>
      <c r="M390" s="132" t="s">
        <v>1</v>
      </c>
      <c r="N390" s="133" t="s">
        <v>41</v>
      </c>
      <c r="P390" s="134">
        <f>O390*H390</f>
        <v>0</v>
      </c>
      <c r="Q390" s="134">
        <v>0</v>
      </c>
      <c r="R390" s="134">
        <f>Q390*H390</f>
        <v>0</v>
      </c>
      <c r="S390" s="134">
        <v>0</v>
      </c>
      <c r="T390" s="135">
        <f>S390*H390</f>
        <v>0</v>
      </c>
      <c r="AR390" s="136" t="s">
        <v>182</v>
      </c>
      <c r="AT390" s="136" t="s">
        <v>178</v>
      </c>
      <c r="AU390" s="136" t="s">
        <v>86</v>
      </c>
      <c r="AY390" s="42" t="s">
        <v>176</v>
      </c>
      <c r="BE390" s="137">
        <f>IF(N390="základní",J390,0)</f>
        <v>0</v>
      </c>
      <c r="BF390" s="137">
        <f>IF(N390="snížená",J390,0)</f>
        <v>0</v>
      </c>
      <c r="BG390" s="137">
        <f>IF(N390="zákl. přenesená",J390,0)</f>
        <v>0</v>
      </c>
      <c r="BH390" s="137">
        <f>IF(N390="sníž. přenesená",J390,0)</f>
        <v>0</v>
      </c>
      <c r="BI390" s="137">
        <f>IF(N390="nulová",J390,0)</f>
        <v>0</v>
      </c>
      <c r="BJ390" s="42" t="s">
        <v>81</v>
      </c>
      <c r="BK390" s="137">
        <f>ROUND(I390*H390,2)</f>
        <v>0</v>
      </c>
      <c r="BL390" s="42" t="s">
        <v>182</v>
      </c>
      <c r="BM390" s="136" t="s">
        <v>537</v>
      </c>
    </row>
    <row r="391" spans="2:65" s="50" customFormat="1" ht="24.25" customHeight="1">
      <c r="B391" s="49"/>
      <c r="C391" s="125" t="s">
        <v>538</v>
      </c>
      <c r="D391" s="125" t="s">
        <v>178</v>
      </c>
      <c r="E391" s="126" t="s">
        <v>539</v>
      </c>
      <c r="F391" s="127" t="s">
        <v>540</v>
      </c>
      <c r="G391" s="128" t="s">
        <v>207</v>
      </c>
      <c r="H391" s="129">
        <v>8.3960000000000008</v>
      </c>
      <c r="I391" s="21"/>
      <c r="J391" s="130">
        <f>ROUND(I391*H391,2)</f>
        <v>0</v>
      </c>
      <c r="K391" s="131"/>
      <c r="L391" s="49"/>
      <c r="M391" s="132" t="s">
        <v>1</v>
      </c>
      <c r="N391" s="133" t="s">
        <v>41</v>
      </c>
      <c r="P391" s="134">
        <f>O391*H391</f>
        <v>0</v>
      </c>
      <c r="Q391" s="134">
        <v>0</v>
      </c>
      <c r="R391" s="134">
        <f>Q391*H391</f>
        <v>0</v>
      </c>
      <c r="S391" s="134">
        <v>0</v>
      </c>
      <c r="T391" s="135">
        <f>S391*H391</f>
        <v>0</v>
      </c>
      <c r="AR391" s="136" t="s">
        <v>182</v>
      </c>
      <c r="AT391" s="136" t="s">
        <v>178</v>
      </c>
      <c r="AU391" s="136" t="s">
        <v>86</v>
      </c>
      <c r="AY391" s="42" t="s">
        <v>176</v>
      </c>
      <c r="BE391" s="137">
        <f>IF(N391="základní",J391,0)</f>
        <v>0</v>
      </c>
      <c r="BF391" s="137">
        <f>IF(N391="snížená",J391,0)</f>
        <v>0</v>
      </c>
      <c r="BG391" s="137">
        <f>IF(N391="zákl. přenesená",J391,0)</f>
        <v>0</v>
      </c>
      <c r="BH391" s="137">
        <f>IF(N391="sníž. přenesená",J391,0)</f>
        <v>0</v>
      </c>
      <c r="BI391" s="137">
        <f>IF(N391="nulová",J391,0)</f>
        <v>0</v>
      </c>
      <c r="BJ391" s="42" t="s">
        <v>81</v>
      </c>
      <c r="BK391" s="137">
        <f>ROUND(I391*H391,2)</f>
        <v>0</v>
      </c>
      <c r="BL391" s="42" t="s">
        <v>182</v>
      </c>
      <c r="BM391" s="136" t="s">
        <v>541</v>
      </c>
    </row>
    <row r="392" spans="2:65" s="50" customFormat="1" ht="24.25" customHeight="1">
      <c r="B392" s="49"/>
      <c r="C392" s="125" t="s">
        <v>542</v>
      </c>
      <c r="D392" s="125" t="s">
        <v>178</v>
      </c>
      <c r="E392" s="126" t="s">
        <v>543</v>
      </c>
      <c r="F392" s="127" t="s">
        <v>544</v>
      </c>
      <c r="G392" s="128" t="s">
        <v>207</v>
      </c>
      <c r="H392" s="129">
        <v>159.524</v>
      </c>
      <c r="I392" s="21"/>
      <c r="J392" s="130">
        <f>ROUND(I392*H392,2)</f>
        <v>0</v>
      </c>
      <c r="K392" s="131"/>
      <c r="L392" s="49"/>
      <c r="M392" s="132" t="s">
        <v>1</v>
      </c>
      <c r="N392" s="133" t="s">
        <v>41</v>
      </c>
      <c r="P392" s="134">
        <f>O392*H392</f>
        <v>0</v>
      </c>
      <c r="Q392" s="134">
        <v>0</v>
      </c>
      <c r="R392" s="134">
        <f>Q392*H392</f>
        <v>0</v>
      </c>
      <c r="S392" s="134">
        <v>0</v>
      </c>
      <c r="T392" s="135">
        <f>S392*H392</f>
        <v>0</v>
      </c>
      <c r="AR392" s="136" t="s">
        <v>182</v>
      </c>
      <c r="AT392" s="136" t="s">
        <v>178</v>
      </c>
      <c r="AU392" s="136" t="s">
        <v>86</v>
      </c>
      <c r="AY392" s="42" t="s">
        <v>176</v>
      </c>
      <c r="BE392" s="137">
        <f>IF(N392="základní",J392,0)</f>
        <v>0</v>
      </c>
      <c r="BF392" s="137">
        <f>IF(N392="snížená",J392,0)</f>
        <v>0</v>
      </c>
      <c r="BG392" s="137">
        <f>IF(N392="zákl. přenesená",J392,0)</f>
        <v>0</v>
      </c>
      <c r="BH392" s="137">
        <f>IF(N392="sníž. přenesená",J392,0)</f>
        <v>0</v>
      </c>
      <c r="BI392" s="137">
        <f>IF(N392="nulová",J392,0)</f>
        <v>0</v>
      </c>
      <c r="BJ392" s="42" t="s">
        <v>81</v>
      </c>
      <c r="BK392" s="137">
        <f>ROUND(I392*H392,2)</f>
        <v>0</v>
      </c>
      <c r="BL392" s="42" t="s">
        <v>182</v>
      </c>
      <c r="BM392" s="136" t="s">
        <v>545</v>
      </c>
    </row>
    <row r="393" spans="2:65" s="139" customFormat="1">
      <c r="B393" s="138"/>
      <c r="D393" s="140" t="s">
        <v>184</v>
      </c>
      <c r="E393" s="141" t="s">
        <v>1</v>
      </c>
      <c r="F393" s="142" t="s">
        <v>546</v>
      </c>
      <c r="H393" s="143">
        <v>159.524</v>
      </c>
      <c r="L393" s="138"/>
      <c r="M393" s="144"/>
      <c r="T393" s="145"/>
      <c r="AT393" s="141" t="s">
        <v>184</v>
      </c>
      <c r="AU393" s="141" t="s">
        <v>86</v>
      </c>
      <c r="AV393" s="139" t="s">
        <v>86</v>
      </c>
      <c r="AW393" s="139" t="s">
        <v>32</v>
      </c>
      <c r="AX393" s="139" t="s">
        <v>81</v>
      </c>
      <c r="AY393" s="141" t="s">
        <v>176</v>
      </c>
    </row>
    <row r="394" spans="2:65" s="50" customFormat="1" ht="33" customHeight="1">
      <c r="B394" s="49"/>
      <c r="C394" s="125" t="s">
        <v>547</v>
      </c>
      <c r="D394" s="125" t="s">
        <v>178</v>
      </c>
      <c r="E394" s="126" t="s">
        <v>548</v>
      </c>
      <c r="F394" s="127" t="s">
        <v>549</v>
      </c>
      <c r="G394" s="128" t="s">
        <v>207</v>
      </c>
      <c r="H394" s="129">
        <v>8.3960000000000008</v>
      </c>
      <c r="I394" s="21"/>
      <c r="J394" s="130">
        <f>ROUND(I394*H394,2)</f>
        <v>0</v>
      </c>
      <c r="K394" s="131"/>
      <c r="L394" s="49"/>
      <c r="M394" s="132" t="s">
        <v>1</v>
      </c>
      <c r="N394" s="133" t="s">
        <v>41</v>
      </c>
      <c r="P394" s="134">
        <f>O394*H394</f>
        <v>0</v>
      </c>
      <c r="Q394" s="134">
        <v>0</v>
      </c>
      <c r="R394" s="134">
        <f>Q394*H394</f>
        <v>0</v>
      </c>
      <c r="S394" s="134">
        <v>0</v>
      </c>
      <c r="T394" s="135">
        <f>S394*H394</f>
        <v>0</v>
      </c>
      <c r="AR394" s="136" t="s">
        <v>182</v>
      </c>
      <c r="AT394" s="136" t="s">
        <v>178</v>
      </c>
      <c r="AU394" s="136" t="s">
        <v>86</v>
      </c>
      <c r="AY394" s="42" t="s">
        <v>176</v>
      </c>
      <c r="BE394" s="137">
        <f>IF(N394="základní",J394,0)</f>
        <v>0</v>
      </c>
      <c r="BF394" s="137">
        <f>IF(N394="snížená",J394,0)</f>
        <v>0</v>
      </c>
      <c r="BG394" s="137">
        <f>IF(N394="zákl. přenesená",J394,0)</f>
        <v>0</v>
      </c>
      <c r="BH394" s="137">
        <f>IF(N394="sníž. přenesená",J394,0)</f>
        <v>0</v>
      </c>
      <c r="BI394" s="137">
        <f>IF(N394="nulová",J394,0)</f>
        <v>0</v>
      </c>
      <c r="BJ394" s="42" t="s">
        <v>81</v>
      </c>
      <c r="BK394" s="137">
        <f>ROUND(I394*H394,2)</f>
        <v>0</v>
      </c>
      <c r="BL394" s="42" t="s">
        <v>182</v>
      </c>
      <c r="BM394" s="136" t="s">
        <v>550</v>
      </c>
    </row>
    <row r="395" spans="2:65" s="114" customFormat="1" ht="22.9" customHeight="1">
      <c r="B395" s="113"/>
      <c r="D395" s="115" t="s">
        <v>75</v>
      </c>
      <c r="E395" s="123" t="s">
        <v>551</v>
      </c>
      <c r="F395" s="123" t="s">
        <v>552</v>
      </c>
      <c r="J395" s="124">
        <f>BK395</f>
        <v>0</v>
      </c>
      <c r="L395" s="113"/>
      <c r="M395" s="118"/>
      <c r="P395" s="119">
        <f>P396</f>
        <v>0</v>
      </c>
      <c r="R395" s="119">
        <f>R396</f>
        <v>0</v>
      </c>
      <c r="T395" s="120">
        <f>T396</f>
        <v>0</v>
      </c>
      <c r="AR395" s="115" t="s">
        <v>81</v>
      </c>
      <c r="AT395" s="121" t="s">
        <v>75</v>
      </c>
      <c r="AU395" s="121" t="s">
        <v>81</v>
      </c>
      <c r="AY395" s="115" t="s">
        <v>176</v>
      </c>
      <c r="BK395" s="122">
        <f>BK396</f>
        <v>0</v>
      </c>
    </row>
    <row r="396" spans="2:65" s="50" customFormat="1" ht="21.75" customHeight="1">
      <c r="B396" s="49"/>
      <c r="C396" s="125" t="s">
        <v>553</v>
      </c>
      <c r="D396" s="125" t="s">
        <v>178</v>
      </c>
      <c r="E396" s="126" t="s">
        <v>554</v>
      </c>
      <c r="F396" s="127" t="s">
        <v>555</v>
      </c>
      <c r="G396" s="128" t="s">
        <v>207</v>
      </c>
      <c r="H396" s="129">
        <v>12.151999999999999</v>
      </c>
      <c r="I396" s="21"/>
      <c r="J396" s="130">
        <f>ROUND(I396*H396,2)</f>
        <v>0</v>
      </c>
      <c r="K396" s="131"/>
      <c r="L396" s="49"/>
      <c r="M396" s="132" t="s">
        <v>1</v>
      </c>
      <c r="N396" s="133" t="s">
        <v>41</v>
      </c>
      <c r="P396" s="134">
        <f>O396*H396</f>
        <v>0</v>
      </c>
      <c r="Q396" s="134">
        <v>0</v>
      </c>
      <c r="R396" s="134">
        <f>Q396*H396</f>
        <v>0</v>
      </c>
      <c r="S396" s="134">
        <v>0</v>
      </c>
      <c r="T396" s="135">
        <f>S396*H396</f>
        <v>0</v>
      </c>
      <c r="AR396" s="136" t="s">
        <v>182</v>
      </c>
      <c r="AT396" s="136" t="s">
        <v>178</v>
      </c>
      <c r="AU396" s="136" t="s">
        <v>86</v>
      </c>
      <c r="AY396" s="42" t="s">
        <v>176</v>
      </c>
      <c r="BE396" s="137">
        <f>IF(N396="základní",J396,0)</f>
        <v>0</v>
      </c>
      <c r="BF396" s="137">
        <f>IF(N396="snížená",J396,0)</f>
        <v>0</v>
      </c>
      <c r="BG396" s="137">
        <f>IF(N396="zákl. přenesená",J396,0)</f>
        <v>0</v>
      </c>
      <c r="BH396" s="137">
        <f>IF(N396="sníž. přenesená",J396,0)</f>
        <v>0</v>
      </c>
      <c r="BI396" s="137">
        <f>IF(N396="nulová",J396,0)</f>
        <v>0</v>
      </c>
      <c r="BJ396" s="42" t="s">
        <v>81</v>
      </c>
      <c r="BK396" s="137">
        <f>ROUND(I396*H396,2)</f>
        <v>0</v>
      </c>
      <c r="BL396" s="42" t="s">
        <v>182</v>
      </c>
      <c r="BM396" s="136" t="s">
        <v>556</v>
      </c>
    </row>
    <row r="397" spans="2:65" s="114" customFormat="1" ht="25.9" customHeight="1">
      <c r="B397" s="113"/>
      <c r="D397" s="115" t="s">
        <v>75</v>
      </c>
      <c r="E397" s="116" t="s">
        <v>557</v>
      </c>
      <c r="F397" s="116" t="s">
        <v>558</v>
      </c>
      <c r="J397" s="117">
        <f>BK397</f>
        <v>0</v>
      </c>
      <c r="L397" s="113"/>
      <c r="M397" s="118"/>
      <c r="P397" s="119">
        <f>P398+P414+P421+P429+P467+P489+P519+P533+P555+P566</f>
        <v>0</v>
      </c>
      <c r="R397" s="119">
        <f>R398+R414+R421+R429+R467+R489+R519+R533+R555+R566</f>
        <v>1.39927315</v>
      </c>
      <c r="T397" s="120">
        <f>T398+T414+T421+T429+T467+T489+T519+T533+T555+T566</f>
        <v>0.92566203000000002</v>
      </c>
      <c r="AR397" s="115" t="s">
        <v>86</v>
      </c>
      <c r="AT397" s="121" t="s">
        <v>75</v>
      </c>
      <c r="AU397" s="121" t="s">
        <v>76</v>
      </c>
      <c r="AY397" s="115" t="s">
        <v>176</v>
      </c>
      <c r="BK397" s="122">
        <f>BK398+BK414+BK421+BK429+BK467+BK489+BK519+BK533+BK555+BK566</f>
        <v>0</v>
      </c>
    </row>
    <row r="398" spans="2:65" s="114" customFormat="1" ht="22.9" customHeight="1">
      <c r="B398" s="113"/>
      <c r="D398" s="115" t="s">
        <v>75</v>
      </c>
      <c r="E398" s="123" t="s">
        <v>559</v>
      </c>
      <c r="F398" s="123" t="s">
        <v>560</v>
      </c>
      <c r="J398" s="124">
        <f>BK398</f>
        <v>0</v>
      </c>
      <c r="L398" s="113"/>
      <c r="M398" s="118"/>
      <c r="P398" s="119">
        <f>SUM(P399:P413)</f>
        <v>0</v>
      </c>
      <c r="R398" s="119">
        <f>SUM(R399:R413)</f>
        <v>0.110459</v>
      </c>
      <c r="T398" s="120">
        <f>SUM(T399:T413)</f>
        <v>5.4417E-2</v>
      </c>
      <c r="AR398" s="115" t="s">
        <v>86</v>
      </c>
      <c r="AT398" s="121" t="s">
        <v>75</v>
      </c>
      <c r="AU398" s="121" t="s">
        <v>81</v>
      </c>
      <c r="AY398" s="115" t="s">
        <v>176</v>
      </c>
      <c r="BK398" s="122">
        <f>SUM(BK399:BK413)</f>
        <v>0</v>
      </c>
    </row>
    <row r="399" spans="2:65" s="50" customFormat="1" ht="24.25" customHeight="1">
      <c r="B399" s="49"/>
      <c r="C399" s="125" t="s">
        <v>561</v>
      </c>
      <c r="D399" s="125" t="s">
        <v>178</v>
      </c>
      <c r="E399" s="126" t="s">
        <v>562</v>
      </c>
      <c r="F399" s="127" t="s">
        <v>563</v>
      </c>
      <c r="G399" s="128" t="s">
        <v>181</v>
      </c>
      <c r="H399" s="129">
        <v>37.18</v>
      </c>
      <c r="I399" s="21"/>
      <c r="J399" s="130">
        <f>ROUND(I399*H399,2)</f>
        <v>0</v>
      </c>
      <c r="K399" s="131"/>
      <c r="L399" s="49"/>
      <c r="M399" s="132" t="s">
        <v>1</v>
      </c>
      <c r="N399" s="133" t="s">
        <v>41</v>
      </c>
      <c r="P399" s="134">
        <f>O399*H399</f>
        <v>0</v>
      </c>
      <c r="Q399" s="134">
        <v>2.9999999999999997E-4</v>
      </c>
      <c r="R399" s="134">
        <f>Q399*H399</f>
        <v>1.1153999999999999E-2</v>
      </c>
      <c r="S399" s="134">
        <v>0</v>
      </c>
      <c r="T399" s="135">
        <f>S399*H399</f>
        <v>0</v>
      </c>
      <c r="AR399" s="136" t="s">
        <v>256</v>
      </c>
      <c r="AT399" s="136" t="s">
        <v>178</v>
      </c>
      <c r="AU399" s="136" t="s">
        <v>86</v>
      </c>
      <c r="AY399" s="42" t="s">
        <v>176</v>
      </c>
      <c r="BE399" s="137">
        <f>IF(N399="základní",J399,0)</f>
        <v>0</v>
      </c>
      <c r="BF399" s="137">
        <f>IF(N399="snížená",J399,0)</f>
        <v>0</v>
      </c>
      <c r="BG399" s="137">
        <f>IF(N399="zákl. přenesená",J399,0)</f>
        <v>0</v>
      </c>
      <c r="BH399" s="137">
        <f>IF(N399="sníž. přenesená",J399,0)</f>
        <v>0</v>
      </c>
      <c r="BI399" s="137">
        <f>IF(N399="nulová",J399,0)</f>
        <v>0</v>
      </c>
      <c r="BJ399" s="42" t="s">
        <v>81</v>
      </c>
      <c r="BK399" s="137">
        <f>ROUND(I399*H399,2)</f>
        <v>0</v>
      </c>
      <c r="BL399" s="42" t="s">
        <v>256</v>
      </c>
      <c r="BM399" s="136" t="s">
        <v>564</v>
      </c>
    </row>
    <row r="400" spans="2:65" s="154" customFormat="1">
      <c r="B400" s="153"/>
      <c r="D400" s="140" t="s">
        <v>184</v>
      </c>
      <c r="E400" s="155" t="s">
        <v>1</v>
      </c>
      <c r="F400" s="156" t="s">
        <v>565</v>
      </c>
      <c r="H400" s="155" t="s">
        <v>1</v>
      </c>
      <c r="L400" s="153"/>
      <c r="M400" s="157"/>
      <c r="T400" s="158"/>
      <c r="AT400" s="155" t="s">
        <v>184</v>
      </c>
      <c r="AU400" s="155" t="s">
        <v>86</v>
      </c>
      <c r="AV400" s="154" t="s">
        <v>81</v>
      </c>
      <c r="AW400" s="154" t="s">
        <v>32</v>
      </c>
      <c r="AX400" s="154" t="s">
        <v>76</v>
      </c>
      <c r="AY400" s="155" t="s">
        <v>176</v>
      </c>
    </row>
    <row r="401" spans="2:65" s="139" customFormat="1">
      <c r="B401" s="138"/>
      <c r="D401" s="140" t="s">
        <v>184</v>
      </c>
      <c r="E401" s="141" t="s">
        <v>1</v>
      </c>
      <c r="F401" s="142" t="s">
        <v>566</v>
      </c>
      <c r="H401" s="143">
        <v>8.4</v>
      </c>
      <c r="L401" s="138"/>
      <c r="M401" s="144"/>
      <c r="T401" s="145"/>
      <c r="AT401" s="141" t="s">
        <v>184</v>
      </c>
      <c r="AU401" s="141" t="s">
        <v>86</v>
      </c>
      <c r="AV401" s="139" t="s">
        <v>86</v>
      </c>
      <c r="AW401" s="139" t="s">
        <v>32</v>
      </c>
      <c r="AX401" s="139" t="s">
        <v>76</v>
      </c>
      <c r="AY401" s="141" t="s">
        <v>176</v>
      </c>
    </row>
    <row r="402" spans="2:65" s="154" customFormat="1">
      <c r="B402" s="153"/>
      <c r="D402" s="140" t="s">
        <v>184</v>
      </c>
      <c r="E402" s="155" t="s">
        <v>1</v>
      </c>
      <c r="F402" s="156" t="s">
        <v>567</v>
      </c>
      <c r="H402" s="155" t="s">
        <v>1</v>
      </c>
      <c r="L402" s="153"/>
      <c r="M402" s="157"/>
      <c r="T402" s="158"/>
      <c r="AT402" s="155" t="s">
        <v>184</v>
      </c>
      <c r="AU402" s="155" t="s">
        <v>86</v>
      </c>
      <c r="AV402" s="154" t="s">
        <v>81</v>
      </c>
      <c r="AW402" s="154" t="s">
        <v>32</v>
      </c>
      <c r="AX402" s="154" t="s">
        <v>76</v>
      </c>
      <c r="AY402" s="155" t="s">
        <v>176</v>
      </c>
    </row>
    <row r="403" spans="2:65" s="139" customFormat="1">
      <c r="B403" s="138"/>
      <c r="D403" s="140" t="s">
        <v>184</v>
      </c>
      <c r="E403" s="141" t="s">
        <v>1</v>
      </c>
      <c r="F403" s="142" t="s">
        <v>109</v>
      </c>
      <c r="H403" s="143">
        <v>28.78</v>
      </c>
      <c r="L403" s="138"/>
      <c r="M403" s="144"/>
      <c r="T403" s="145"/>
      <c r="AT403" s="141" t="s">
        <v>184</v>
      </c>
      <c r="AU403" s="141" t="s">
        <v>86</v>
      </c>
      <c r="AV403" s="139" t="s">
        <v>86</v>
      </c>
      <c r="AW403" s="139" t="s">
        <v>32</v>
      </c>
      <c r="AX403" s="139" t="s">
        <v>76</v>
      </c>
      <c r="AY403" s="141" t="s">
        <v>176</v>
      </c>
    </row>
    <row r="404" spans="2:65" s="147" customFormat="1">
      <c r="B404" s="146"/>
      <c r="D404" s="140" t="s">
        <v>184</v>
      </c>
      <c r="E404" s="148" t="s">
        <v>1</v>
      </c>
      <c r="F404" s="149" t="s">
        <v>188</v>
      </c>
      <c r="H404" s="150">
        <v>37.18</v>
      </c>
      <c r="L404" s="146"/>
      <c r="M404" s="151"/>
      <c r="T404" s="152"/>
      <c r="AT404" s="148" t="s">
        <v>184</v>
      </c>
      <c r="AU404" s="148" t="s">
        <v>86</v>
      </c>
      <c r="AV404" s="147" t="s">
        <v>182</v>
      </c>
      <c r="AW404" s="147" t="s">
        <v>32</v>
      </c>
      <c r="AX404" s="147" t="s">
        <v>81</v>
      </c>
      <c r="AY404" s="148" t="s">
        <v>176</v>
      </c>
    </row>
    <row r="405" spans="2:65" s="50" customFormat="1" ht="24.25" customHeight="1">
      <c r="B405" s="49"/>
      <c r="C405" s="159" t="s">
        <v>568</v>
      </c>
      <c r="D405" s="159" t="s">
        <v>240</v>
      </c>
      <c r="E405" s="160" t="s">
        <v>569</v>
      </c>
      <c r="F405" s="161" t="s">
        <v>570</v>
      </c>
      <c r="G405" s="162" t="s">
        <v>181</v>
      </c>
      <c r="H405" s="163">
        <v>10.08</v>
      </c>
      <c r="I405" s="22"/>
      <c r="J405" s="164">
        <f>ROUND(I405*H405,2)</f>
        <v>0</v>
      </c>
      <c r="K405" s="165"/>
      <c r="L405" s="166"/>
      <c r="M405" s="167" t="s">
        <v>1</v>
      </c>
      <c r="N405" s="168" t="s">
        <v>41</v>
      </c>
      <c r="P405" s="134">
        <f>O405*H405</f>
        <v>0</v>
      </c>
      <c r="Q405" s="134">
        <v>2E-3</v>
      </c>
      <c r="R405" s="134">
        <f>Q405*H405</f>
        <v>2.0160000000000001E-2</v>
      </c>
      <c r="S405" s="134">
        <v>0</v>
      </c>
      <c r="T405" s="135">
        <f>S405*H405</f>
        <v>0</v>
      </c>
      <c r="AR405" s="136" t="s">
        <v>354</v>
      </c>
      <c r="AT405" s="136" t="s">
        <v>240</v>
      </c>
      <c r="AU405" s="136" t="s">
        <v>86</v>
      </c>
      <c r="AY405" s="42" t="s">
        <v>176</v>
      </c>
      <c r="BE405" s="137">
        <f>IF(N405="základní",J405,0)</f>
        <v>0</v>
      </c>
      <c r="BF405" s="137">
        <f>IF(N405="snížená",J405,0)</f>
        <v>0</v>
      </c>
      <c r="BG405" s="137">
        <f>IF(N405="zákl. přenesená",J405,0)</f>
        <v>0</v>
      </c>
      <c r="BH405" s="137">
        <f>IF(N405="sníž. přenesená",J405,0)</f>
        <v>0</v>
      </c>
      <c r="BI405" s="137">
        <f>IF(N405="nulová",J405,0)</f>
        <v>0</v>
      </c>
      <c r="BJ405" s="42" t="s">
        <v>81</v>
      </c>
      <c r="BK405" s="137">
        <f>ROUND(I405*H405,2)</f>
        <v>0</v>
      </c>
      <c r="BL405" s="42" t="s">
        <v>256</v>
      </c>
      <c r="BM405" s="136" t="s">
        <v>571</v>
      </c>
    </row>
    <row r="406" spans="2:65" s="139" customFormat="1">
      <c r="B406" s="138"/>
      <c r="D406" s="140" t="s">
        <v>184</v>
      </c>
      <c r="E406" s="141" t="s">
        <v>1</v>
      </c>
      <c r="F406" s="142" t="s">
        <v>566</v>
      </c>
      <c r="H406" s="143">
        <v>8.4</v>
      </c>
      <c r="L406" s="138"/>
      <c r="M406" s="144"/>
      <c r="T406" s="145"/>
      <c r="AT406" s="141" t="s">
        <v>184</v>
      </c>
      <c r="AU406" s="141" t="s">
        <v>86</v>
      </c>
      <c r="AV406" s="139" t="s">
        <v>86</v>
      </c>
      <c r="AW406" s="139" t="s">
        <v>32</v>
      </c>
      <c r="AX406" s="139" t="s">
        <v>76</v>
      </c>
      <c r="AY406" s="141" t="s">
        <v>176</v>
      </c>
    </row>
    <row r="407" spans="2:65" s="139" customFormat="1">
      <c r="B407" s="138"/>
      <c r="D407" s="140" t="s">
        <v>184</v>
      </c>
      <c r="E407" s="141" t="s">
        <v>1</v>
      </c>
      <c r="F407" s="142" t="s">
        <v>572</v>
      </c>
      <c r="H407" s="143">
        <v>10.08</v>
      </c>
      <c r="L407" s="138"/>
      <c r="M407" s="144"/>
      <c r="T407" s="145"/>
      <c r="AT407" s="141" t="s">
        <v>184</v>
      </c>
      <c r="AU407" s="141" t="s">
        <v>86</v>
      </c>
      <c r="AV407" s="139" t="s">
        <v>86</v>
      </c>
      <c r="AW407" s="139" t="s">
        <v>32</v>
      </c>
      <c r="AX407" s="139" t="s">
        <v>81</v>
      </c>
      <c r="AY407" s="141" t="s">
        <v>176</v>
      </c>
    </row>
    <row r="408" spans="2:65" s="50" customFormat="1" ht="24.25" customHeight="1">
      <c r="B408" s="49"/>
      <c r="C408" s="159" t="s">
        <v>573</v>
      </c>
      <c r="D408" s="159" t="s">
        <v>240</v>
      </c>
      <c r="E408" s="160" t="s">
        <v>574</v>
      </c>
      <c r="F408" s="161" t="s">
        <v>575</v>
      </c>
      <c r="G408" s="162" t="s">
        <v>181</v>
      </c>
      <c r="H408" s="163">
        <v>31.658000000000001</v>
      </c>
      <c r="I408" s="22"/>
      <c r="J408" s="164">
        <f>ROUND(I408*H408,2)</f>
        <v>0</v>
      </c>
      <c r="K408" s="165"/>
      <c r="L408" s="166"/>
      <c r="M408" s="167" t="s">
        <v>1</v>
      </c>
      <c r="N408" s="168" t="s">
        <v>41</v>
      </c>
      <c r="P408" s="134">
        <f>O408*H408</f>
        <v>0</v>
      </c>
      <c r="Q408" s="134">
        <v>2.5000000000000001E-3</v>
      </c>
      <c r="R408" s="134">
        <f>Q408*H408</f>
        <v>7.9145000000000007E-2</v>
      </c>
      <c r="S408" s="134">
        <v>0</v>
      </c>
      <c r="T408" s="135">
        <f>S408*H408</f>
        <v>0</v>
      </c>
      <c r="AR408" s="136" t="s">
        <v>354</v>
      </c>
      <c r="AT408" s="136" t="s">
        <v>240</v>
      </c>
      <c r="AU408" s="136" t="s">
        <v>86</v>
      </c>
      <c r="AY408" s="42" t="s">
        <v>176</v>
      </c>
      <c r="BE408" s="137">
        <f>IF(N408="základní",J408,0)</f>
        <v>0</v>
      </c>
      <c r="BF408" s="137">
        <f>IF(N408="snížená",J408,0)</f>
        <v>0</v>
      </c>
      <c r="BG408" s="137">
        <f>IF(N408="zákl. přenesená",J408,0)</f>
        <v>0</v>
      </c>
      <c r="BH408" s="137">
        <f>IF(N408="sníž. přenesená",J408,0)</f>
        <v>0</v>
      </c>
      <c r="BI408" s="137">
        <f>IF(N408="nulová",J408,0)</f>
        <v>0</v>
      </c>
      <c r="BJ408" s="42" t="s">
        <v>81</v>
      </c>
      <c r="BK408" s="137">
        <f>ROUND(I408*H408,2)</f>
        <v>0</v>
      </c>
      <c r="BL408" s="42" t="s">
        <v>256</v>
      </c>
      <c r="BM408" s="136" t="s">
        <v>576</v>
      </c>
    </row>
    <row r="409" spans="2:65" s="139" customFormat="1">
      <c r="B409" s="138"/>
      <c r="D409" s="140" t="s">
        <v>184</v>
      </c>
      <c r="E409" s="141" t="s">
        <v>1</v>
      </c>
      <c r="F409" s="142" t="s">
        <v>109</v>
      </c>
      <c r="H409" s="143">
        <v>28.78</v>
      </c>
      <c r="L409" s="138"/>
      <c r="M409" s="144"/>
      <c r="T409" s="145"/>
      <c r="AT409" s="141" t="s">
        <v>184</v>
      </c>
      <c r="AU409" s="141" t="s">
        <v>86</v>
      </c>
      <c r="AV409" s="139" t="s">
        <v>86</v>
      </c>
      <c r="AW409" s="139" t="s">
        <v>32</v>
      </c>
      <c r="AX409" s="139" t="s">
        <v>76</v>
      </c>
      <c r="AY409" s="141" t="s">
        <v>176</v>
      </c>
    </row>
    <row r="410" spans="2:65" s="139" customFormat="1">
      <c r="B410" s="138"/>
      <c r="D410" s="140" t="s">
        <v>184</v>
      </c>
      <c r="E410" s="141" t="s">
        <v>1</v>
      </c>
      <c r="F410" s="142" t="s">
        <v>577</v>
      </c>
      <c r="H410" s="143">
        <v>31.658000000000001</v>
      </c>
      <c r="L410" s="138"/>
      <c r="M410" s="144"/>
      <c r="T410" s="145"/>
      <c r="AT410" s="141" t="s">
        <v>184</v>
      </c>
      <c r="AU410" s="141" t="s">
        <v>86</v>
      </c>
      <c r="AV410" s="139" t="s">
        <v>86</v>
      </c>
      <c r="AW410" s="139" t="s">
        <v>32</v>
      </c>
      <c r="AX410" s="139" t="s">
        <v>81</v>
      </c>
      <c r="AY410" s="141" t="s">
        <v>176</v>
      </c>
    </row>
    <row r="411" spans="2:65" s="50" customFormat="1" ht="16.5" customHeight="1">
      <c r="B411" s="49"/>
      <c r="C411" s="125" t="s">
        <v>578</v>
      </c>
      <c r="D411" s="125" t="s">
        <v>178</v>
      </c>
      <c r="E411" s="126" t="s">
        <v>579</v>
      </c>
      <c r="F411" s="127" t="s">
        <v>580</v>
      </c>
      <c r="G411" s="128" t="s">
        <v>181</v>
      </c>
      <c r="H411" s="129">
        <v>4.9470000000000001</v>
      </c>
      <c r="I411" s="21"/>
      <c r="J411" s="130">
        <f>ROUND(I411*H411,2)</f>
        <v>0</v>
      </c>
      <c r="K411" s="131"/>
      <c r="L411" s="49"/>
      <c r="M411" s="132" t="s">
        <v>1</v>
      </c>
      <c r="N411" s="133" t="s">
        <v>41</v>
      </c>
      <c r="P411" s="134">
        <f>O411*H411</f>
        <v>0</v>
      </c>
      <c r="Q411" s="134">
        <v>0</v>
      </c>
      <c r="R411" s="134">
        <f>Q411*H411</f>
        <v>0</v>
      </c>
      <c r="S411" s="134">
        <v>1.0999999999999999E-2</v>
      </c>
      <c r="T411" s="135">
        <f>S411*H411</f>
        <v>5.4417E-2</v>
      </c>
      <c r="AR411" s="136" t="s">
        <v>256</v>
      </c>
      <c r="AT411" s="136" t="s">
        <v>178</v>
      </c>
      <c r="AU411" s="136" t="s">
        <v>86</v>
      </c>
      <c r="AY411" s="42" t="s">
        <v>176</v>
      </c>
      <c r="BE411" s="137">
        <f>IF(N411="základní",J411,0)</f>
        <v>0</v>
      </c>
      <c r="BF411" s="137">
        <f>IF(N411="snížená",J411,0)</f>
        <v>0</v>
      </c>
      <c r="BG411" s="137">
        <f>IF(N411="zákl. přenesená",J411,0)</f>
        <v>0</v>
      </c>
      <c r="BH411" s="137">
        <f>IF(N411="sníž. přenesená",J411,0)</f>
        <v>0</v>
      </c>
      <c r="BI411" s="137">
        <f>IF(N411="nulová",J411,0)</f>
        <v>0</v>
      </c>
      <c r="BJ411" s="42" t="s">
        <v>81</v>
      </c>
      <c r="BK411" s="137">
        <f>ROUND(I411*H411,2)</f>
        <v>0</v>
      </c>
      <c r="BL411" s="42" t="s">
        <v>256</v>
      </c>
      <c r="BM411" s="136" t="s">
        <v>581</v>
      </c>
    </row>
    <row r="412" spans="2:65" s="139" customFormat="1">
      <c r="B412" s="138"/>
      <c r="D412" s="140" t="s">
        <v>184</v>
      </c>
      <c r="E412" s="141" t="s">
        <v>1</v>
      </c>
      <c r="F412" s="142" t="s">
        <v>582</v>
      </c>
      <c r="H412" s="143">
        <v>4.9470000000000001</v>
      </c>
      <c r="L412" s="138"/>
      <c r="M412" s="144"/>
      <c r="T412" s="145"/>
      <c r="AT412" s="141" t="s">
        <v>184</v>
      </c>
      <c r="AU412" s="141" t="s">
        <v>86</v>
      </c>
      <c r="AV412" s="139" t="s">
        <v>86</v>
      </c>
      <c r="AW412" s="139" t="s">
        <v>32</v>
      </c>
      <c r="AX412" s="139" t="s">
        <v>81</v>
      </c>
      <c r="AY412" s="141" t="s">
        <v>176</v>
      </c>
    </row>
    <row r="413" spans="2:65" s="50" customFormat="1" ht="24.25" customHeight="1">
      <c r="B413" s="49"/>
      <c r="C413" s="125" t="s">
        <v>583</v>
      </c>
      <c r="D413" s="125" t="s">
        <v>178</v>
      </c>
      <c r="E413" s="126" t="s">
        <v>584</v>
      </c>
      <c r="F413" s="127" t="s">
        <v>585</v>
      </c>
      <c r="G413" s="128" t="s">
        <v>586</v>
      </c>
      <c r="H413" s="23"/>
      <c r="I413" s="21"/>
      <c r="J413" s="130">
        <f>ROUND(I413*H413,2)</f>
        <v>0</v>
      </c>
      <c r="K413" s="131"/>
      <c r="L413" s="49"/>
      <c r="M413" s="132" t="s">
        <v>1</v>
      </c>
      <c r="N413" s="133" t="s">
        <v>41</v>
      </c>
      <c r="P413" s="134">
        <f>O413*H413</f>
        <v>0</v>
      </c>
      <c r="Q413" s="134">
        <v>0</v>
      </c>
      <c r="R413" s="134">
        <f>Q413*H413</f>
        <v>0</v>
      </c>
      <c r="S413" s="134">
        <v>0</v>
      </c>
      <c r="T413" s="135">
        <f>S413*H413</f>
        <v>0</v>
      </c>
      <c r="AR413" s="136" t="s">
        <v>256</v>
      </c>
      <c r="AT413" s="136" t="s">
        <v>178</v>
      </c>
      <c r="AU413" s="136" t="s">
        <v>86</v>
      </c>
      <c r="AY413" s="42" t="s">
        <v>176</v>
      </c>
      <c r="BE413" s="137">
        <f>IF(N413="základní",J413,0)</f>
        <v>0</v>
      </c>
      <c r="BF413" s="137">
        <f>IF(N413="snížená",J413,0)</f>
        <v>0</v>
      </c>
      <c r="BG413" s="137">
        <f>IF(N413="zákl. přenesená",J413,0)</f>
        <v>0</v>
      </c>
      <c r="BH413" s="137">
        <f>IF(N413="sníž. přenesená",J413,0)</f>
        <v>0</v>
      </c>
      <c r="BI413" s="137">
        <f>IF(N413="nulová",J413,0)</f>
        <v>0</v>
      </c>
      <c r="BJ413" s="42" t="s">
        <v>81</v>
      </c>
      <c r="BK413" s="137">
        <f>ROUND(I413*H413,2)</f>
        <v>0</v>
      </c>
      <c r="BL413" s="42" t="s">
        <v>256</v>
      </c>
      <c r="BM413" s="136" t="s">
        <v>587</v>
      </c>
    </row>
    <row r="414" spans="2:65" s="114" customFormat="1" ht="22.9" customHeight="1">
      <c r="B414" s="113"/>
      <c r="D414" s="115" t="s">
        <v>75</v>
      </c>
      <c r="E414" s="123" t="s">
        <v>588</v>
      </c>
      <c r="F414" s="123" t="s">
        <v>589</v>
      </c>
      <c r="J414" s="124">
        <f>BK414</f>
        <v>0</v>
      </c>
      <c r="L414" s="113"/>
      <c r="M414" s="118"/>
      <c r="P414" s="119">
        <f>SUM(P415:P420)</f>
        <v>0</v>
      </c>
      <c r="R414" s="119">
        <f>SUM(R415:R420)</f>
        <v>0</v>
      </c>
      <c r="T414" s="120">
        <f>SUM(T415:T420)</f>
        <v>0</v>
      </c>
      <c r="AR414" s="115" t="s">
        <v>86</v>
      </c>
      <c r="AT414" s="121" t="s">
        <v>75</v>
      </c>
      <c r="AU414" s="121" t="s">
        <v>81</v>
      </c>
      <c r="AY414" s="115" t="s">
        <v>176</v>
      </c>
      <c r="BK414" s="122">
        <f>SUM(BK415:BK420)</f>
        <v>0</v>
      </c>
    </row>
    <row r="415" spans="2:65" s="50" customFormat="1" ht="24.25" customHeight="1">
      <c r="B415" s="49"/>
      <c r="C415" s="125" t="s">
        <v>590</v>
      </c>
      <c r="D415" s="125" t="s">
        <v>178</v>
      </c>
      <c r="E415" s="126" t="s">
        <v>591</v>
      </c>
      <c r="F415" s="127" t="s">
        <v>592</v>
      </c>
      <c r="G415" s="128" t="s">
        <v>328</v>
      </c>
      <c r="H415" s="129">
        <v>1</v>
      </c>
      <c r="I415" s="21"/>
      <c r="J415" s="130">
        <f>ROUND(I415*H415,2)</f>
        <v>0</v>
      </c>
      <c r="K415" s="131"/>
      <c r="L415" s="49"/>
      <c r="M415" s="132" t="s">
        <v>1</v>
      </c>
      <c r="N415" s="133" t="s">
        <v>41</v>
      </c>
      <c r="P415" s="134">
        <f>O415*H415</f>
        <v>0</v>
      </c>
      <c r="Q415" s="134">
        <v>0</v>
      </c>
      <c r="R415" s="134">
        <f>Q415*H415</f>
        <v>0</v>
      </c>
      <c r="S415" s="134">
        <v>0</v>
      </c>
      <c r="T415" s="135">
        <f>S415*H415</f>
        <v>0</v>
      </c>
      <c r="AR415" s="136" t="s">
        <v>256</v>
      </c>
      <c r="AT415" s="136" t="s">
        <v>178</v>
      </c>
      <c r="AU415" s="136" t="s">
        <v>86</v>
      </c>
      <c r="AY415" s="42" t="s">
        <v>176</v>
      </c>
      <c r="BE415" s="137">
        <f>IF(N415="základní",J415,0)</f>
        <v>0</v>
      </c>
      <c r="BF415" s="137">
        <f>IF(N415="snížená",J415,0)</f>
        <v>0</v>
      </c>
      <c r="BG415" s="137">
        <f>IF(N415="zákl. přenesená",J415,0)</f>
        <v>0</v>
      </c>
      <c r="BH415" s="137">
        <f>IF(N415="sníž. přenesená",J415,0)</f>
        <v>0</v>
      </c>
      <c r="BI415" s="137">
        <f>IF(N415="nulová",J415,0)</f>
        <v>0</v>
      </c>
      <c r="BJ415" s="42" t="s">
        <v>81</v>
      </c>
      <c r="BK415" s="137">
        <f>ROUND(I415*H415,2)</f>
        <v>0</v>
      </c>
      <c r="BL415" s="42" t="s">
        <v>256</v>
      </c>
      <c r="BM415" s="136" t="s">
        <v>593</v>
      </c>
    </row>
    <row r="416" spans="2:65" s="154" customFormat="1">
      <c r="B416" s="153"/>
      <c r="D416" s="140" t="s">
        <v>184</v>
      </c>
      <c r="E416" s="155" t="s">
        <v>1</v>
      </c>
      <c r="F416" s="156" t="s">
        <v>594</v>
      </c>
      <c r="H416" s="155" t="s">
        <v>1</v>
      </c>
      <c r="L416" s="153"/>
      <c r="M416" s="157"/>
      <c r="T416" s="158"/>
      <c r="AT416" s="155" t="s">
        <v>184</v>
      </c>
      <c r="AU416" s="155" t="s">
        <v>86</v>
      </c>
      <c r="AV416" s="154" t="s">
        <v>81</v>
      </c>
      <c r="AW416" s="154" t="s">
        <v>32</v>
      </c>
      <c r="AX416" s="154" t="s">
        <v>76</v>
      </c>
      <c r="AY416" s="155" t="s">
        <v>176</v>
      </c>
    </row>
    <row r="417" spans="2:65" s="154" customFormat="1" ht="20">
      <c r="B417" s="153"/>
      <c r="D417" s="140" t="s">
        <v>184</v>
      </c>
      <c r="E417" s="155" t="s">
        <v>1</v>
      </c>
      <c r="F417" s="156" t="s">
        <v>595</v>
      </c>
      <c r="H417" s="155" t="s">
        <v>1</v>
      </c>
      <c r="L417" s="153"/>
      <c r="M417" s="157"/>
      <c r="T417" s="158"/>
      <c r="AT417" s="155" t="s">
        <v>184</v>
      </c>
      <c r="AU417" s="155" t="s">
        <v>86</v>
      </c>
      <c r="AV417" s="154" t="s">
        <v>81</v>
      </c>
      <c r="AW417" s="154" t="s">
        <v>32</v>
      </c>
      <c r="AX417" s="154" t="s">
        <v>76</v>
      </c>
      <c r="AY417" s="155" t="s">
        <v>176</v>
      </c>
    </row>
    <row r="418" spans="2:65" s="154" customFormat="1" ht="20">
      <c r="B418" s="153"/>
      <c r="D418" s="140" t="s">
        <v>184</v>
      </c>
      <c r="E418" s="155" t="s">
        <v>1</v>
      </c>
      <c r="F418" s="156" t="s">
        <v>596</v>
      </c>
      <c r="H418" s="155" t="s">
        <v>1</v>
      </c>
      <c r="L418" s="153"/>
      <c r="M418" s="157"/>
      <c r="T418" s="158"/>
      <c r="AT418" s="155" t="s">
        <v>184</v>
      </c>
      <c r="AU418" s="155" t="s">
        <v>86</v>
      </c>
      <c r="AV418" s="154" t="s">
        <v>81</v>
      </c>
      <c r="AW418" s="154" t="s">
        <v>32</v>
      </c>
      <c r="AX418" s="154" t="s">
        <v>76</v>
      </c>
      <c r="AY418" s="155" t="s">
        <v>176</v>
      </c>
    </row>
    <row r="419" spans="2:65" s="139" customFormat="1">
      <c r="B419" s="138"/>
      <c r="D419" s="140" t="s">
        <v>184</v>
      </c>
      <c r="E419" s="141" t="s">
        <v>1</v>
      </c>
      <c r="F419" s="142" t="s">
        <v>81</v>
      </c>
      <c r="H419" s="143">
        <v>1</v>
      </c>
      <c r="L419" s="138"/>
      <c r="M419" s="144"/>
      <c r="T419" s="145"/>
      <c r="AT419" s="141" t="s">
        <v>184</v>
      </c>
      <c r="AU419" s="141" t="s">
        <v>86</v>
      </c>
      <c r="AV419" s="139" t="s">
        <v>86</v>
      </c>
      <c r="AW419" s="139" t="s">
        <v>32</v>
      </c>
      <c r="AX419" s="139" t="s">
        <v>81</v>
      </c>
      <c r="AY419" s="141" t="s">
        <v>176</v>
      </c>
    </row>
    <row r="420" spans="2:65" s="50" customFormat="1" ht="24.25" customHeight="1">
      <c r="B420" s="49"/>
      <c r="C420" s="125" t="s">
        <v>597</v>
      </c>
      <c r="D420" s="125" t="s">
        <v>178</v>
      </c>
      <c r="E420" s="126" t="s">
        <v>598</v>
      </c>
      <c r="F420" s="127" t="s">
        <v>599</v>
      </c>
      <c r="G420" s="128" t="s">
        <v>328</v>
      </c>
      <c r="H420" s="129">
        <v>1</v>
      </c>
      <c r="I420" s="21"/>
      <c r="J420" s="130">
        <f>ROUND(I420*H420,2)</f>
        <v>0</v>
      </c>
      <c r="K420" s="131"/>
      <c r="L420" s="49"/>
      <c r="M420" s="132" t="s">
        <v>1</v>
      </c>
      <c r="N420" s="133" t="s">
        <v>41</v>
      </c>
      <c r="P420" s="134">
        <f>O420*H420</f>
        <v>0</v>
      </c>
      <c r="Q420" s="134">
        <v>0</v>
      </c>
      <c r="R420" s="134">
        <f>Q420*H420</f>
        <v>0</v>
      </c>
      <c r="S420" s="134">
        <v>0</v>
      </c>
      <c r="T420" s="135">
        <f>S420*H420</f>
        <v>0</v>
      </c>
      <c r="AR420" s="136" t="s">
        <v>256</v>
      </c>
      <c r="AT420" s="136" t="s">
        <v>178</v>
      </c>
      <c r="AU420" s="136" t="s">
        <v>86</v>
      </c>
      <c r="AY420" s="42" t="s">
        <v>176</v>
      </c>
      <c r="BE420" s="137">
        <f>IF(N420="základní",J420,0)</f>
        <v>0</v>
      </c>
      <c r="BF420" s="137">
        <f>IF(N420="snížená",J420,0)</f>
        <v>0</v>
      </c>
      <c r="BG420" s="137">
        <f>IF(N420="zákl. přenesená",J420,0)</f>
        <v>0</v>
      </c>
      <c r="BH420" s="137">
        <f>IF(N420="sníž. přenesená",J420,0)</f>
        <v>0</v>
      </c>
      <c r="BI420" s="137">
        <f>IF(N420="nulová",J420,0)</f>
        <v>0</v>
      </c>
      <c r="BJ420" s="42" t="s">
        <v>81</v>
      </c>
      <c r="BK420" s="137">
        <f>ROUND(I420*H420,2)</f>
        <v>0</v>
      </c>
      <c r="BL420" s="42" t="s">
        <v>256</v>
      </c>
      <c r="BM420" s="136" t="s">
        <v>600</v>
      </c>
    </row>
    <row r="421" spans="2:65" s="114" customFormat="1" ht="22.9" customHeight="1">
      <c r="B421" s="113"/>
      <c r="D421" s="115" t="s">
        <v>75</v>
      </c>
      <c r="E421" s="123" t="s">
        <v>601</v>
      </c>
      <c r="F421" s="123" t="s">
        <v>602</v>
      </c>
      <c r="J421" s="124">
        <f>BK421</f>
        <v>0</v>
      </c>
      <c r="L421" s="113"/>
      <c r="M421" s="118"/>
      <c r="P421" s="119">
        <f>SUM(P422:P428)</f>
        <v>0</v>
      </c>
      <c r="R421" s="119">
        <f>SUM(R422:R428)</f>
        <v>8.5540160000000004E-2</v>
      </c>
      <c r="T421" s="120">
        <f>SUM(T422:T428)</f>
        <v>0</v>
      </c>
      <c r="AR421" s="115" t="s">
        <v>86</v>
      </c>
      <c r="AT421" s="121" t="s">
        <v>75</v>
      </c>
      <c r="AU421" s="121" t="s">
        <v>81</v>
      </c>
      <c r="AY421" s="115" t="s">
        <v>176</v>
      </c>
      <c r="BK421" s="122">
        <f>SUM(BK422:BK428)</f>
        <v>0</v>
      </c>
    </row>
    <row r="422" spans="2:65" s="50" customFormat="1" ht="16.5" customHeight="1">
      <c r="B422" s="49"/>
      <c r="C422" s="125" t="s">
        <v>603</v>
      </c>
      <c r="D422" s="125" t="s">
        <v>178</v>
      </c>
      <c r="E422" s="126" t="s">
        <v>604</v>
      </c>
      <c r="F422" s="127" t="s">
        <v>605</v>
      </c>
      <c r="G422" s="128" t="s">
        <v>268</v>
      </c>
      <c r="H422" s="129">
        <v>61.31</v>
      </c>
      <c r="I422" s="21"/>
      <c r="J422" s="130">
        <f>ROUND(I422*H422,2)</f>
        <v>0</v>
      </c>
      <c r="K422" s="131"/>
      <c r="L422" s="49"/>
      <c r="M422" s="132" t="s">
        <v>1</v>
      </c>
      <c r="N422" s="133" t="s">
        <v>41</v>
      </c>
      <c r="P422" s="134">
        <f>O422*H422</f>
        <v>0</v>
      </c>
      <c r="Q422" s="134">
        <v>1.0000000000000001E-5</v>
      </c>
      <c r="R422" s="134">
        <f>Q422*H422</f>
        <v>6.131000000000001E-4</v>
      </c>
      <c r="S422" s="134">
        <v>0</v>
      </c>
      <c r="T422" s="135">
        <f>S422*H422</f>
        <v>0</v>
      </c>
      <c r="AR422" s="136" t="s">
        <v>256</v>
      </c>
      <c r="AT422" s="136" t="s">
        <v>178</v>
      </c>
      <c r="AU422" s="136" t="s">
        <v>86</v>
      </c>
      <c r="AY422" s="42" t="s">
        <v>176</v>
      </c>
      <c r="BE422" s="137">
        <f>IF(N422="základní",J422,0)</f>
        <v>0</v>
      </c>
      <c r="BF422" s="137">
        <f>IF(N422="snížená",J422,0)</f>
        <v>0</v>
      </c>
      <c r="BG422" s="137">
        <f>IF(N422="zákl. přenesená",J422,0)</f>
        <v>0</v>
      </c>
      <c r="BH422" s="137">
        <f>IF(N422="sníž. přenesená",J422,0)</f>
        <v>0</v>
      </c>
      <c r="BI422" s="137">
        <f>IF(N422="nulová",J422,0)</f>
        <v>0</v>
      </c>
      <c r="BJ422" s="42" t="s">
        <v>81</v>
      </c>
      <c r="BK422" s="137">
        <f>ROUND(I422*H422,2)</f>
        <v>0</v>
      </c>
      <c r="BL422" s="42" t="s">
        <v>256</v>
      </c>
      <c r="BM422" s="136" t="s">
        <v>606</v>
      </c>
    </row>
    <row r="423" spans="2:65" s="139" customFormat="1">
      <c r="B423" s="138"/>
      <c r="D423" s="140" t="s">
        <v>184</v>
      </c>
      <c r="E423" s="141" t="s">
        <v>1</v>
      </c>
      <c r="F423" s="142" t="s">
        <v>607</v>
      </c>
      <c r="H423" s="143">
        <v>61.31</v>
      </c>
      <c r="L423" s="138"/>
      <c r="M423" s="144"/>
      <c r="T423" s="145"/>
      <c r="AT423" s="141" t="s">
        <v>184</v>
      </c>
      <c r="AU423" s="141" t="s">
        <v>86</v>
      </c>
      <c r="AV423" s="139" t="s">
        <v>86</v>
      </c>
      <c r="AW423" s="139" t="s">
        <v>32</v>
      </c>
      <c r="AX423" s="139" t="s">
        <v>81</v>
      </c>
      <c r="AY423" s="141" t="s">
        <v>176</v>
      </c>
    </row>
    <row r="424" spans="2:65" s="50" customFormat="1" ht="16.5" customHeight="1">
      <c r="B424" s="49"/>
      <c r="C424" s="159" t="s">
        <v>608</v>
      </c>
      <c r="D424" s="159" t="s">
        <v>240</v>
      </c>
      <c r="E424" s="160" t="s">
        <v>609</v>
      </c>
      <c r="F424" s="161" t="s">
        <v>610</v>
      </c>
      <c r="G424" s="162" t="s">
        <v>195</v>
      </c>
      <c r="H424" s="163">
        <v>0.153</v>
      </c>
      <c r="I424" s="22"/>
      <c r="J424" s="164">
        <f>ROUND(I424*H424,2)</f>
        <v>0</v>
      </c>
      <c r="K424" s="165"/>
      <c r="L424" s="166"/>
      <c r="M424" s="167" t="s">
        <v>1</v>
      </c>
      <c r="N424" s="168" t="s">
        <v>41</v>
      </c>
      <c r="P424" s="134">
        <f>O424*H424</f>
        <v>0</v>
      </c>
      <c r="Q424" s="134">
        <v>0.55000000000000004</v>
      </c>
      <c r="R424" s="134">
        <f>Q424*H424</f>
        <v>8.4150000000000003E-2</v>
      </c>
      <c r="S424" s="134">
        <v>0</v>
      </c>
      <c r="T424" s="135">
        <f>S424*H424</f>
        <v>0</v>
      </c>
      <c r="AR424" s="136" t="s">
        <v>354</v>
      </c>
      <c r="AT424" s="136" t="s">
        <v>240</v>
      </c>
      <c r="AU424" s="136" t="s">
        <v>86</v>
      </c>
      <c r="AY424" s="42" t="s">
        <v>176</v>
      </c>
      <c r="BE424" s="137">
        <f>IF(N424="základní",J424,0)</f>
        <v>0</v>
      </c>
      <c r="BF424" s="137">
        <f>IF(N424="snížená",J424,0)</f>
        <v>0</v>
      </c>
      <c r="BG424" s="137">
        <f>IF(N424="zákl. přenesená",J424,0)</f>
        <v>0</v>
      </c>
      <c r="BH424" s="137">
        <f>IF(N424="sníž. přenesená",J424,0)</f>
        <v>0</v>
      </c>
      <c r="BI424" s="137">
        <f>IF(N424="nulová",J424,0)</f>
        <v>0</v>
      </c>
      <c r="BJ424" s="42" t="s">
        <v>81</v>
      </c>
      <c r="BK424" s="137">
        <f>ROUND(I424*H424,2)</f>
        <v>0</v>
      </c>
      <c r="BL424" s="42" t="s">
        <v>256</v>
      </c>
      <c r="BM424" s="136" t="s">
        <v>611</v>
      </c>
    </row>
    <row r="425" spans="2:65" s="139" customFormat="1">
      <c r="B425" s="138"/>
      <c r="D425" s="140" t="s">
        <v>184</v>
      </c>
      <c r="E425" s="141" t="s">
        <v>1</v>
      </c>
      <c r="F425" s="142" t="s">
        <v>612</v>
      </c>
      <c r="H425" s="143">
        <v>0.153</v>
      </c>
      <c r="L425" s="138"/>
      <c r="M425" s="144"/>
      <c r="T425" s="145"/>
      <c r="AT425" s="141" t="s">
        <v>184</v>
      </c>
      <c r="AU425" s="141" t="s">
        <v>86</v>
      </c>
      <c r="AV425" s="139" t="s">
        <v>86</v>
      </c>
      <c r="AW425" s="139" t="s">
        <v>32</v>
      </c>
      <c r="AX425" s="139" t="s">
        <v>81</v>
      </c>
      <c r="AY425" s="141" t="s">
        <v>176</v>
      </c>
    </row>
    <row r="426" spans="2:65" s="50" customFormat="1" ht="24.25" customHeight="1">
      <c r="B426" s="49"/>
      <c r="C426" s="125" t="s">
        <v>613</v>
      </c>
      <c r="D426" s="125" t="s">
        <v>178</v>
      </c>
      <c r="E426" s="126" t="s">
        <v>614</v>
      </c>
      <c r="F426" s="127" t="s">
        <v>615</v>
      </c>
      <c r="G426" s="128" t="s">
        <v>181</v>
      </c>
      <c r="H426" s="129">
        <v>4.3170000000000002</v>
      </c>
      <c r="I426" s="21"/>
      <c r="J426" s="130">
        <f>ROUND(I426*H426,2)</f>
        <v>0</v>
      </c>
      <c r="K426" s="131"/>
      <c r="L426" s="49"/>
      <c r="M426" s="132" t="s">
        <v>1</v>
      </c>
      <c r="N426" s="133" t="s">
        <v>41</v>
      </c>
      <c r="P426" s="134">
        <f>O426*H426</f>
        <v>0</v>
      </c>
      <c r="Q426" s="134">
        <v>1.8000000000000001E-4</v>
      </c>
      <c r="R426" s="134">
        <f>Q426*H426</f>
        <v>7.770600000000001E-4</v>
      </c>
      <c r="S426" s="134">
        <v>0</v>
      </c>
      <c r="T426" s="135">
        <f>S426*H426</f>
        <v>0</v>
      </c>
      <c r="AR426" s="136" t="s">
        <v>256</v>
      </c>
      <c r="AT426" s="136" t="s">
        <v>178</v>
      </c>
      <c r="AU426" s="136" t="s">
        <v>86</v>
      </c>
      <c r="AY426" s="42" t="s">
        <v>176</v>
      </c>
      <c r="BE426" s="137">
        <f>IF(N426="základní",J426,0)</f>
        <v>0</v>
      </c>
      <c r="BF426" s="137">
        <f>IF(N426="snížená",J426,0)</f>
        <v>0</v>
      </c>
      <c r="BG426" s="137">
        <f>IF(N426="zákl. přenesená",J426,0)</f>
        <v>0</v>
      </c>
      <c r="BH426" s="137">
        <f>IF(N426="sníž. přenesená",J426,0)</f>
        <v>0</v>
      </c>
      <c r="BI426" s="137">
        <f>IF(N426="nulová",J426,0)</f>
        <v>0</v>
      </c>
      <c r="BJ426" s="42" t="s">
        <v>81</v>
      </c>
      <c r="BK426" s="137">
        <f>ROUND(I426*H426,2)</f>
        <v>0</v>
      </c>
      <c r="BL426" s="42" t="s">
        <v>256</v>
      </c>
      <c r="BM426" s="136" t="s">
        <v>616</v>
      </c>
    </row>
    <row r="427" spans="2:65" s="139" customFormat="1">
      <c r="B427" s="138"/>
      <c r="D427" s="140" t="s">
        <v>184</v>
      </c>
      <c r="E427" s="141" t="s">
        <v>1</v>
      </c>
      <c r="F427" s="142" t="s">
        <v>617</v>
      </c>
      <c r="H427" s="143">
        <v>4.3170000000000002</v>
      </c>
      <c r="L427" s="138"/>
      <c r="M427" s="144"/>
      <c r="T427" s="145"/>
      <c r="AT427" s="141" t="s">
        <v>184</v>
      </c>
      <c r="AU427" s="141" t="s">
        <v>86</v>
      </c>
      <c r="AV427" s="139" t="s">
        <v>86</v>
      </c>
      <c r="AW427" s="139" t="s">
        <v>32</v>
      </c>
      <c r="AX427" s="139" t="s">
        <v>81</v>
      </c>
      <c r="AY427" s="141" t="s">
        <v>176</v>
      </c>
    </row>
    <row r="428" spans="2:65" s="50" customFormat="1" ht="24.25" customHeight="1">
      <c r="B428" s="49"/>
      <c r="C428" s="125" t="s">
        <v>618</v>
      </c>
      <c r="D428" s="125" t="s">
        <v>178</v>
      </c>
      <c r="E428" s="126" t="s">
        <v>619</v>
      </c>
      <c r="F428" s="127" t="s">
        <v>620</v>
      </c>
      <c r="G428" s="128" t="s">
        <v>586</v>
      </c>
      <c r="H428" s="23"/>
      <c r="I428" s="21"/>
      <c r="J428" s="130">
        <f>ROUND(I428*H428,2)</f>
        <v>0</v>
      </c>
      <c r="K428" s="131"/>
      <c r="L428" s="49"/>
      <c r="M428" s="132" t="s">
        <v>1</v>
      </c>
      <c r="N428" s="133" t="s">
        <v>41</v>
      </c>
      <c r="P428" s="134">
        <f>O428*H428</f>
        <v>0</v>
      </c>
      <c r="Q428" s="134">
        <v>0</v>
      </c>
      <c r="R428" s="134">
        <f>Q428*H428</f>
        <v>0</v>
      </c>
      <c r="S428" s="134">
        <v>0</v>
      </c>
      <c r="T428" s="135">
        <f>S428*H428</f>
        <v>0</v>
      </c>
      <c r="AR428" s="136" t="s">
        <v>256</v>
      </c>
      <c r="AT428" s="136" t="s">
        <v>178</v>
      </c>
      <c r="AU428" s="136" t="s">
        <v>86</v>
      </c>
      <c r="AY428" s="42" t="s">
        <v>176</v>
      </c>
      <c r="BE428" s="137">
        <f>IF(N428="základní",J428,0)</f>
        <v>0</v>
      </c>
      <c r="BF428" s="137">
        <f>IF(N428="snížená",J428,0)</f>
        <v>0</v>
      </c>
      <c r="BG428" s="137">
        <f>IF(N428="zákl. přenesená",J428,0)</f>
        <v>0</v>
      </c>
      <c r="BH428" s="137">
        <f>IF(N428="sníž. přenesená",J428,0)</f>
        <v>0</v>
      </c>
      <c r="BI428" s="137">
        <f>IF(N428="nulová",J428,0)</f>
        <v>0</v>
      </c>
      <c r="BJ428" s="42" t="s">
        <v>81</v>
      </c>
      <c r="BK428" s="137">
        <f>ROUND(I428*H428,2)</f>
        <v>0</v>
      </c>
      <c r="BL428" s="42" t="s">
        <v>256</v>
      </c>
      <c r="BM428" s="136" t="s">
        <v>621</v>
      </c>
    </row>
    <row r="429" spans="2:65" s="114" customFormat="1" ht="22.9" customHeight="1">
      <c r="B429" s="113"/>
      <c r="D429" s="115" t="s">
        <v>75</v>
      </c>
      <c r="E429" s="123" t="s">
        <v>622</v>
      </c>
      <c r="F429" s="123" t="s">
        <v>623</v>
      </c>
      <c r="J429" s="124">
        <f>BK429</f>
        <v>0</v>
      </c>
      <c r="L429" s="113"/>
      <c r="M429" s="118"/>
      <c r="P429" s="119">
        <f>SUM(P430:P466)</f>
        <v>0</v>
      </c>
      <c r="R429" s="119">
        <f>SUM(R430:R466)</f>
        <v>8.4859309999999993E-2</v>
      </c>
      <c r="T429" s="120">
        <f>SUM(T430:T466)</f>
        <v>0.12611488000000001</v>
      </c>
      <c r="AR429" s="115" t="s">
        <v>86</v>
      </c>
      <c r="AT429" s="121" t="s">
        <v>75</v>
      </c>
      <c r="AU429" s="121" t="s">
        <v>81</v>
      </c>
      <c r="AY429" s="115" t="s">
        <v>176</v>
      </c>
      <c r="BK429" s="122">
        <f>SUM(BK430:BK466)</f>
        <v>0</v>
      </c>
    </row>
    <row r="430" spans="2:65" s="50" customFormat="1" ht="16.5" customHeight="1">
      <c r="B430" s="49"/>
      <c r="C430" s="125" t="s">
        <v>624</v>
      </c>
      <c r="D430" s="125" t="s">
        <v>178</v>
      </c>
      <c r="E430" s="126" t="s">
        <v>625</v>
      </c>
      <c r="F430" s="127" t="s">
        <v>626</v>
      </c>
      <c r="G430" s="128" t="s">
        <v>181</v>
      </c>
      <c r="H430" s="129">
        <v>7.3280000000000003</v>
      </c>
      <c r="I430" s="21"/>
      <c r="J430" s="130">
        <f>ROUND(I430*H430,2)</f>
        <v>0</v>
      </c>
      <c r="K430" s="131"/>
      <c r="L430" s="49"/>
      <c r="M430" s="132" t="s">
        <v>1</v>
      </c>
      <c r="N430" s="133" t="s">
        <v>41</v>
      </c>
      <c r="P430" s="134">
        <f>O430*H430</f>
        <v>0</v>
      </c>
      <c r="Q430" s="134">
        <v>4.0999999999999999E-4</v>
      </c>
      <c r="R430" s="134">
        <f>Q430*H430</f>
        <v>3.0044799999999999E-3</v>
      </c>
      <c r="S430" s="134">
        <v>0</v>
      </c>
      <c r="T430" s="135">
        <f>S430*H430</f>
        <v>0</v>
      </c>
      <c r="AR430" s="136" t="s">
        <v>256</v>
      </c>
      <c r="AT430" s="136" t="s">
        <v>178</v>
      </c>
      <c r="AU430" s="136" t="s">
        <v>86</v>
      </c>
      <c r="AY430" s="42" t="s">
        <v>176</v>
      </c>
      <c r="BE430" s="137">
        <f>IF(N430="základní",J430,0)</f>
        <v>0</v>
      </c>
      <c r="BF430" s="137">
        <f>IF(N430="snížená",J430,0)</f>
        <v>0</v>
      </c>
      <c r="BG430" s="137">
        <f>IF(N430="zákl. přenesená",J430,0)</f>
        <v>0</v>
      </c>
      <c r="BH430" s="137">
        <f>IF(N430="sníž. přenesená",J430,0)</f>
        <v>0</v>
      </c>
      <c r="BI430" s="137">
        <f>IF(N430="nulová",J430,0)</f>
        <v>0</v>
      </c>
      <c r="BJ430" s="42" t="s">
        <v>81</v>
      </c>
      <c r="BK430" s="137">
        <f>ROUND(I430*H430,2)</f>
        <v>0</v>
      </c>
      <c r="BL430" s="42" t="s">
        <v>256</v>
      </c>
      <c r="BM430" s="136" t="s">
        <v>627</v>
      </c>
    </row>
    <row r="431" spans="2:65" s="154" customFormat="1">
      <c r="B431" s="153"/>
      <c r="D431" s="140" t="s">
        <v>184</v>
      </c>
      <c r="E431" s="155" t="s">
        <v>1</v>
      </c>
      <c r="F431" s="156" t="s">
        <v>288</v>
      </c>
      <c r="H431" s="155" t="s">
        <v>1</v>
      </c>
      <c r="L431" s="153"/>
      <c r="M431" s="157"/>
      <c r="T431" s="158"/>
      <c r="AT431" s="155" t="s">
        <v>184</v>
      </c>
      <c r="AU431" s="155" t="s">
        <v>86</v>
      </c>
      <c r="AV431" s="154" t="s">
        <v>81</v>
      </c>
      <c r="AW431" s="154" t="s">
        <v>32</v>
      </c>
      <c r="AX431" s="154" t="s">
        <v>76</v>
      </c>
      <c r="AY431" s="155" t="s">
        <v>176</v>
      </c>
    </row>
    <row r="432" spans="2:65" s="139" customFormat="1">
      <c r="B432" s="138"/>
      <c r="D432" s="140" t="s">
        <v>184</v>
      </c>
      <c r="E432" s="141" t="s">
        <v>1</v>
      </c>
      <c r="F432" s="142" t="s">
        <v>76</v>
      </c>
      <c r="H432" s="143">
        <v>0</v>
      </c>
      <c r="L432" s="138"/>
      <c r="M432" s="144"/>
      <c r="T432" s="145"/>
      <c r="AT432" s="141" t="s">
        <v>184</v>
      </c>
      <c r="AU432" s="141" t="s">
        <v>86</v>
      </c>
      <c r="AV432" s="139" t="s">
        <v>86</v>
      </c>
      <c r="AW432" s="139" t="s">
        <v>32</v>
      </c>
      <c r="AX432" s="139" t="s">
        <v>76</v>
      </c>
      <c r="AY432" s="141" t="s">
        <v>176</v>
      </c>
    </row>
    <row r="433" spans="2:65" s="154" customFormat="1">
      <c r="B433" s="153"/>
      <c r="D433" s="140" t="s">
        <v>184</v>
      </c>
      <c r="E433" s="155" t="s">
        <v>1</v>
      </c>
      <c r="F433" s="156" t="s">
        <v>289</v>
      </c>
      <c r="H433" s="155" t="s">
        <v>1</v>
      </c>
      <c r="L433" s="153"/>
      <c r="M433" s="157"/>
      <c r="T433" s="158"/>
      <c r="AT433" s="155" t="s">
        <v>184</v>
      </c>
      <c r="AU433" s="155" t="s">
        <v>86</v>
      </c>
      <c r="AV433" s="154" t="s">
        <v>81</v>
      </c>
      <c r="AW433" s="154" t="s">
        <v>32</v>
      </c>
      <c r="AX433" s="154" t="s">
        <v>76</v>
      </c>
      <c r="AY433" s="155" t="s">
        <v>176</v>
      </c>
    </row>
    <row r="434" spans="2:65" s="139" customFormat="1">
      <c r="B434" s="138"/>
      <c r="D434" s="140" t="s">
        <v>184</v>
      </c>
      <c r="E434" s="141" t="s">
        <v>1</v>
      </c>
      <c r="F434" s="142" t="s">
        <v>628</v>
      </c>
      <c r="H434" s="143">
        <v>4.2089999999999996</v>
      </c>
      <c r="L434" s="138"/>
      <c r="M434" s="144"/>
      <c r="T434" s="145"/>
      <c r="AT434" s="141" t="s">
        <v>184</v>
      </c>
      <c r="AU434" s="141" t="s">
        <v>86</v>
      </c>
      <c r="AV434" s="139" t="s">
        <v>86</v>
      </c>
      <c r="AW434" s="139" t="s">
        <v>32</v>
      </c>
      <c r="AX434" s="139" t="s">
        <v>76</v>
      </c>
      <c r="AY434" s="141" t="s">
        <v>176</v>
      </c>
    </row>
    <row r="435" spans="2:65" s="154" customFormat="1">
      <c r="B435" s="153"/>
      <c r="D435" s="140" t="s">
        <v>184</v>
      </c>
      <c r="E435" s="155" t="s">
        <v>1</v>
      </c>
      <c r="F435" s="156" t="s">
        <v>291</v>
      </c>
      <c r="H435" s="155" t="s">
        <v>1</v>
      </c>
      <c r="L435" s="153"/>
      <c r="M435" s="157"/>
      <c r="T435" s="158"/>
      <c r="AT435" s="155" t="s">
        <v>184</v>
      </c>
      <c r="AU435" s="155" t="s">
        <v>86</v>
      </c>
      <c r="AV435" s="154" t="s">
        <v>81</v>
      </c>
      <c r="AW435" s="154" t="s">
        <v>32</v>
      </c>
      <c r="AX435" s="154" t="s">
        <v>76</v>
      </c>
      <c r="AY435" s="155" t="s">
        <v>176</v>
      </c>
    </row>
    <row r="436" spans="2:65" s="139" customFormat="1">
      <c r="B436" s="138"/>
      <c r="D436" s="140" t="s">
        <v>184</v>
      </c>
      <c r="E436" s="141" t="s">
        <v>1</v>
      </c>
      <c r="F436" s="142" t="s">
        <v>629</v>
      </c>
      <c r="H436" s="143">
        <v>1.575</v>
      </c>
      <c r="L436" s="138"/>
      <c r="M436" s="144"/>
      <c r="T436" s="145"/>
      <c r="AT436" s="141" t="s">
        <v>184</v>
      </c>
      <c r="AU436" s="141" t="s">
        <v>86</v>
      </c>
      <c r="AV436" s="139" t="s">
        <v>86</v>
      </c>
      <c r="AW436" s="139" t="s">
        <v>32</v>
      </c>
      <c r="AX436" s="139" t="s">
        <v>76</v>
      </c>
      <c r="AY436" s="141" t="s">
        <v>176</v>
      </c>
    </row>
    <row r="437" spans="2:65" s="154" customFormat="1">
      <c r="B437" s="153"/>
      <c r="D437" s="140" t="s">
        <v>184</v>
      </c>
      <c r="E437" s="155" t="s">
        <v>1</v>
      </c>
      <c r="F437" s="156" t="s">
        <v>293</v>
      </c>
      <c r="H437" s="155" t="s">
        <v>1</v>
      </c>
      <c r="L437" s="153"/>
      <c r="M437" s="157"/>
      <c r="T437" s="158"/>
      <c r="AT437" s="155" t="s">
        <v>184</v>
      </c>
      <c r="AU437" s="155" t="s">
        <v>86</v>
      </c>
      <c r="AV437" s="154" t="s">
        <v>81</v>
      </c>
      <c r="AW437" s="154" t="s">
        <v>32</v>
      </c>
      <c r="AX437" s="154" t="s">
        <v>76</v>
      </c>
      <c r="AY437" s="155" t="s">
        <v>176</v>
      </c>
    </row>
    <row r="438" spans="2:65" s="139" customFormat="1">
      <c r="B438" s="138"/>
      <c r="D438" s="140" t="s">
        <v>184</v>
      </c>
      <c r="E438" s="141" t="s">
        <v>1</v>
      </c>
      <c r="F438" s="142" t="s">
        <v>630</v>
      </c>
      <c r="H438" s="143">
        <v>1.544</v>
      </c>
      <c r="L438" s="138"/>
      <c r="M438" s="144"/>
      <c r="T438" s="145"/>
      <c r="AT438" s="141" t="s">
        <v>184</v>
      </c>
      <c r="AU438" s="141" t="s">
        <v>86</v>
      </c>
      <c r="AV438" s="139" t="s">
        <v>86</v>
      </c>
      <c r="AW438" s="139" t="s">
        <v>32</v>
      </c>
      <c r="AX438" s="139" t="s">
        <v>76</v>
      </c>
      <c r="AY438" s="141" t="s">
        <v>176</v>
      </c>
    </row>
    <row r="439" spans="2:65" s="147" customFormat="1">
      <c r="B439" s="146"/>
      <c r="D439" s="140" t="s">
        <v>184</v>
      </c>
      <c r="E439" s="148" t="s">
        <v>121</v>
      </c>
      <c r="F439" s="149" t="s">
        <v>188</v>
      </c>
      <c r="H439" s="150">
        <v>7.3280000000000003</v>
      </c>
      <c r="L439" s="146"/>
      <c r="M439" s="151"/>
      <c r="T439" s="152"/>
      <c r="AT439" s="148" t="s">
        <v>184</v>
      </c>
      <c r="AU439" s="148" t="s">
        <v>86</v>
      </c>
      <c r="AV439" s="147" t="s">
        <v>182</v>
      </c>
      <c r="AW439" s="147" t="s">
        <v>32</v>
      </c>
      <c r="AX439" s="147" t="s">
        <v>81</v>
      </c>
      <c r="AY439" s="148" t="s">
        <v>176</v>
      </c>
    </row>
    <row r="440" spans="2:65" s="50" customFormat="1" ht="16.5" customHeight="1">
      <c r="B440" s="49"/>
      <c r="C440" s="159" t="s">
        <v>631</v>
      </c>
      <c r="D440" s="159" t="s">
        <v>240</v>
      </c>
      <c r="E440" s="160" t="s">
        <v>632</v>
      </c>
      <c r="F440" s="161" t="s">
        <v>633</v>
      </c>
      <c r="G440" s="162" t="s">
        <v>181</v>
      </c>
      <c r="H440" s="163">
        <v>4.351</v>
      </c>
      <c r="I440" s="22"/>
      <c r="J440" s="164">
        <f>ROUND(I440*H440,2)</f>
        <v>0</v>
      </c>
      <c r="K440" s="165"/>
      <c r="L440" s="166"/>
      <c r="M440" s="167" t="s">
        <v>1</v>
      </c>
      <c r="N440" s="168" t="s">
        <v>41</v>
      </c>
      <c r="P440" s="134">
        <f>O440*H440</f>
        <v>0</v>
      </c>
      <c r="Q440" s="134">
        <v>8.9999999999999993E-3</v>
      </c>
      <c r="R440" s="134">
        <f>Q440*H440</f>
        <v>3.9158999999999999E-2</v>
      </c>
      <c r="S440" s="134">
        <v>0</v>
      </c>
      <c r="T440" s="135">
        <f>S440*H440</f>
        <v>0</v>
      </c>
      <c r="AR440" s="136" t="s">
        <v>354</v>
      </c>
      <c r="AT440" s="136" t="s">
        <v>240</v>
      </c>
      <c r="AU440" s="136" t="s">
        <v>86</v>
      </c>
      <c r="AY440" s="42" t="s">
        <v>176</v>
      </c>
      <c r="BE440" s="137">
        <f>IF(N440="základní",J440,0)</f>
        <v>0</v>
      </c>
      <c r="BF440" s="137">
        <f>IF(N440="snížená",J440,0)</f>
        <v>0</v>
      </c>
      <c r="BG440" s="137">
        <f>IF(N440="zákl. přenesená",J440,0)</f>
        <v>0</v>
      </c>
      <c r="BH440" s="137">
        <f>IF(N440="sníž. přenesená",J440,0)</f>
        <v>0</v>
      </c>
      <c r="BI440" s="137">
        <f>IF(N440="nulová",J440,0)</f>
        <v>0</v>
      </c>
      <c r="BJ440" s="42" t="s">
        <v>81</v>
      </c>
      <c r="BK440" s="137">
        <f>ROUND(I440*H440,2)</f>
        <v>0</v>
      </c>
      <c r="BL440" s="42" t="s">
        <v>256</v>
      </c>
      <c r="BM440" s="136" t="s">
        <v>634</v>
      </c>
    </row>
    <row r="441" spans="2:65" s="139" customFormat="1">
      <c r="B441" s="138"/>
      <c r="D441" s="140" t="s">
        <v>184</v>
      </c>
      <c r="E441" s="141" t="s">
        <v>1</v>
      </c>
      <c r="F441" s="142" t="s">
        <v>635</v>
      </c>
      <c r="H441" s="143">
        <v>3.6259999999999999</v>
      </c>
      <c r="L441" s="138"/>
      <c r="M441" s="144"/>
      <c r="T441" s="145"/>
      <c r="AT441" s="141" t="s">
        <v>184</v>
      </c>
      <c r="AU441" s="141" t="s">
        <v>86</v>
      </c>
      <c r="AV441" s="139" t="s">
        <v>86</v>
      </c>
      <c r="AW441" s="139" t="s">
        <v>32</v>
      </c>
      <c r="AX441" s="139" t="s">
        <v>76</v>
      </c>
      <c r="AY441" s="141" t="s">
        <v>176</v>
      </c>
    </row>
    <row r="442" spans="2:65" s="139" customFormat="1">
      <c r="B442" s="138"/>
      <c r="D442" s="140" t="s">
        <v>184</v>
      </c>
      <c r="E442" s="141" t="s">
        <v>1</v>
      </c>
      <c r="F442" s="142" t="s">
        <v>636</v>
      </c>
      <c r="H442" s="143">
        <v>4.351</v>
      </c>
      <c r="L442" s="138"/>
      <c r="M442" s="144"/>
      <c r="T442" s="145"/>
      <c r="AT442" s="141" t="s">
        <v>184</v>
      </c>
      <c r="AU442" s="141" t="s">
        <v>86</v>
      </c>
      <c r="AV442" s="139" t="s">
        <v>86</v>
      </c>
      <c r="AW442" s="139" t="s">
        <v>32</v>
      </c>
      <c r="AX442" s="139" t="s">
        <v>81</v>
      </c>
      <c r="AY442" s="141" t="s">
        <v>176</v>
      </c>
    </row>
    <row r="443" spans="2:65" s="50" customFormat="1" ht="16.5" customHeight="1">
      <c r="B443" s="49"/>
      <c r="C443" s="159" t="s">
        <v>637</v>
      </c>
      <c r="D443" s="159" t="s">
        <v>240</v>
      </c>
      <c r="E443" s="160" t="s">
        <v>638</v>
      </c>
      <c r="F443" s="161" t="s">
        <v>639</v>
      </c>
      <c r="G443" s="162" t="s">
        <v>181</v>
      </c>
      <c r="H443" s="163">
        <v>4.4420000000000002</v>
      </c>
      <c r="I443" s="22"/>
      <c r="J443" s="164">
        <f>ROUND(I443*H443,2)</f>
        <v>0</v>
      </c>
      <c r="K443" s="165"/>
      <c r="L443" s="166"/>
      <c r="M443" s="167" t="s">
        <v>1</v>
      </c>
      <c r="N443" s="168" t="s">
        <v>41</v>
      </c>
      <c r="P443" s="134">
        <f>O443*H443</f>
        <v>0</v>
      </c>
      <c r="Q443" s="134">
        <v>9.2999999999999992E-3</v>
      </c>
      <c r="R443" s="134">
        <f>Q443*H443</f>
        <v>4.1310599999999996E-2</v>
      </c>
      <c r="S443" s="134">
        <v>0</v>
      </c>
      <c r="T443" s="135">
        <f>S443*H443</f>
        <v>0</v>
      </c>
      <c r="AR443" s="136" t="s">
        <v>354</v>
      </c>
      <c r="AT443" s="136" t="s">
        <v>240</v>
      </c>
      <c r="AU443" s="136" t="s">
        <v>86</v>
      </c>
      <c r="AY443" s="42" t="s">
        <v>176</v>
      </c>
      <c r="BE443" s="137">
        <f>IF(N443="základní",J443,0)</f>
        <v>0</v>
      </c>
      <c r="BF443" s="137">
        <f>IF(N443="snížená",J443,0)</f>
        <v>0</v>
      </c>
      <c r="BG443" s="137">
        <f>IF(N443="zákl. přenesená",J443,0)</f>
        <v>0</v>
      </c>
      <c r="BH443" s="137">
        <f>IF(N443="sníž. přenesená",J443,0)</f>
        <v>0</v>
      </c>
      <c r="BI443" s="137">
        <f>IF(N443="nulová",J443,0)</f>
        <v>0</v>
      </c>
      <c r="BJ443" s="42" t="s">
        <v>81</v>
      </c>
      <c r="BK443" s="137">
        <f>ROUND(I443*H443,2)</f>
        <v>0</v>
      </c>
      <c r="BL443" s="42" t="s">
        <v>256</v>
      </c>
      <c r="BM443" s="136" t="s">
        <v>640</v>
      </c>
    </row>
    <row r="444" spans="2:65" s="154" customFormat="1">
      <c r="B444" s="153"/>
      <c r="D444" s="140" t="s">
        <v>184</v>
      </c>
      <c r="E444" s="155" t="s">
        <v>1</v>
      </c>
      <c r="F444" s="156" t="s">
        <v>289</v>
      </c>
      <c r="H444" s="155" t="s">
        <v>1</v>
      </c>
      <c r="L444" s="153"/>
      <c r="M444" s="157"/>
      <c r="T444" s="158"/>
      <c r="AT444" s="155" t="s">
        <v>184</v>
      </c>
      <c r="AU444" s="155" t="s">
        <v>86</v>
      </c>
      <c r="AV444" s="154" t="s">
        <v>81</v>
      </c>
      <c r="AW444" s="154" t="s">
        <v>32</v>
      </c>
      <c r="AX444" s="154" t="s">
        <v>76</v>
      </c>
      <c r="AY444" s="155" t="s">
        <v>176</v>
      </c>
    </row>
    <row r="445" spans="2:65" s="139" customFormat="1">
      <c r="B445" s="138"/>
      <c r="D445" s="140" t="s">
        <v>184</v>
      </c>
      <c r="E445" s="141" t="s">
        <v>124</v>
      </c>
      <c r="F445" s="142" t="s">
        <v>641</v>
      </c>
      <c r="H445" s="143">
        <v>3.702</v>
      </c>
      <c r="L445" s="138"/>
      <c r="M445" s="144"/>
      <c r="T445" s="145"/>
      <c r="AT445" s="141" t="s">
        <v>184</v>
      </c>
      <c r="AU445" s="141" t="s">
        <v>86</v>
      </c>
      <c r="AV445" s="139" t="s">
        <v>86</v>
      </c>
      <c r="AW445" s="139" t="s">
        <v>32</v>
      </c>
      <c r="AX445" s="139" t="s">
        <v>76</v>
      </c>
      <c r="AY445" s="141" t="s">
        <v>176</v>
      </c>
    </row>
    <row r="446" spans="2:65" s="139" customFormat="1">
      <c r="B446" s="138"/>
      <c r="D446" s="140" t="s">
        <v>184</v>
      </c>
      <c r="E446" s="141" t="s">
        <v>1</v>
      </c>
      <c r="F446" s="142" t="s">
        <v>642</v>
      </c>
      <c r="H446" s="143">
        <v>4.4420000000000002</v>
      </c>
      <c r="L446" s="138"/>
      <c r="M446" s="144"/>
      <c r="T446" s="145"/>
      <c r="AT446" s="141" t="s">
        <v>184</v>
      </c>
      <c r="AU446" s="141" t="s">
        <v>86</v>
      </c>
      <c r="AV446" s="139" t="s">
        <v>86</v>
      </c>
      <c r="AW446" s="139" t="s">
        <v>32</v>
      </c>
      <c r="AX446" s="139" t="s">
        <v>81</v>
      </c>
      <c r="AY446" s="141" t="s">
        <v>176</v>
      </c>
    </row>
    <row r="447" spans="2:65" s="50" customFormat="1" ht="16.5" customHeight="1">
      <c r="B447" s="49"/>
      <c r="C447" s="125" t="s">
        <v>643</v>
      </c>
      <c r="D447" s="125" t="s">
        <v>178</v>
      </c>
      <c r="E447" s="126" t="s">
        <v>644</v>
      </c>
      <c r="F447" s="127" t="s">
        <v>645</v>
      </c>
      <c r="G447" s="128" t="s">
        <v>268</v>
      </c>
      <c r="H447" s="129">
        <v>29.425000000000001</v>
      </c>
      <c r="I447" s="21"/>
      <c r="J447" s="130">
        <f>ROUND(I447*H447,2)</f>
        <v>0</v>
      </c>
      <c r="K447" s="131"/>
      <c r="L447" s="49"/>
      <c r="M447" s="132" t="s">
        <v>1</v>
      </c>
      <c r="N447" s="133" t="s">
        <v>41</v>
      </c>
      <c r="P447" s="134">
        <f>O447*H447</f>
        <v>0</v>
      </c>
      <c r="Q447" s="134">
        <v>1.0000000000000001E-5</v>
      </c>
      <c r="R447" s="134">
        <f>Q447*H447</f>
        <v>2.9425000000000002E-4</v>
      </c>
      <c r="S447" s="134">
        <v>0</v>
      </c>
      <c r="T447" s="135">
        <f>S447*H447</f>
        <v>0</v>
      </c>
      <c r="AR447" s="136" t="s">
        <v>256</v>
      </c>
      <c r="AT447" s="136" t="s">
        <v>178</v>
      </c>
      <c r="AU447" s="136" t="s">
        <v>86</v>
      </c>
      <c r="AY447" s="42" t="s">
        <v>176</v>
      </c>
      <c r="BE447" s="137">
        <f>IF(N447="základní",J447,0)</f>
        <v>0</v>
      </c>
      <c r="BF447" s="137">
        <f>IF(N447="snížená",J447,0)</f>
        <v>0</v>
      </c>
      <c r="BG447" s="137">
        <f>IF(N447="zákl. přenesená",J447,0)</f>
        <v>0</v>
      </c>
      <c r="BH447" s="137">
        <f>IF(N447="sníž. přenesená",J447,0)</f>
        <v>0</v>
      </c>
      <c r="BI447" s="137">
        <f>IF(N447="nulová",J447,0)</f>
        <v>0</v>
      </c>
      <c r="BJ447" s="42" t="s">
        <v>81</v>
      </c>
      <c r="BK447" s="137">
        <f>ROUND(I447*H447,2)</f>
        <v>0</v>
      </c>
      <c r="BL447" s="42" t="s">
        <v>256</v>
      </c>
      <c r="BM447" s="136" t="s">
        <v>646</v>
      </c>
    </row>
    <row r="448" spans="2:65" s="154" customFormat="1">
      <c r="B448" s="153"/>
      <c r="D448" s="140" t="s">
        <v>184</v>
      </c>
      <c r="E448" s="155" t="s">
        <v>1</v>
      </c>
      <c r="F448" s="156" t="s">
        <v>288</v>
      </c>
      <c r="H448" s="155" t="s">
        <v>1</v>
      </c>
      <c r="L448" s="153"/>
      <c r="M448" s="157"/>
      <c r="T448" s="158"/>
      <c r="AT448" s="155" t="s">
        <v>184</v>
      </c>
      <c r="AU448" s="155" t="s">
        <v>86</v>
      </c>
      <c r="AV448" s="154" t="s">
        <v>81</v>
      </c>
      <c r="AW448" s="154" t="s">
        <v>32</v>
      </c>
      <c r="AX448" s="154" t="s">
        <v>76</v>
      </c>
      <c r="AY448" s="155" t="s">
        <v>176</v>
      </c>
    </row>
    <row r="449" spans="2:65" s="139" customFormat="1">
      <c r="B449" s="138"/>
      <c r="D449" s="140" t="s">
        <v>184</v>
      </c>
      <c r="E449" s="141" t="s">
        <v>1</v>
      </c>
      <c r="F449" s="142" t="s">
        <v>647</v>
      </c>
      <c r="H449" s="143">
        <v>5</v>
      </c>
      <c r="L449" s="138"/>
      <c r="M449" s="144"/>
      <c r="T449" s="145"/>
      <c r="AT449" s="141" t="s">
        <v>184</v>
      </c>
      <c r="AU449" s="141" t="s">
        <v>86</v>
      </c>
      <c r="AV449" s="139" t="s">
        <v>86</v>
      </c>
      <c r="AW449" s="139" t="s">
        <v>32</v>
      </c>
      <c r="AX449" s="139" t="s">
        <v>76</v>
      </c>
      <c r="AY449" s="141" t="s">
        <v>176</v>
      </c>
    </row>
    <row r="450" spans="2:65" s="154" customFormat="1">
      <c r="B450" s="153"/>
      <c r="D450" s="140" t="s">
        <v>184</v>
      </c>
      <c r="E450" s="155" t="s">
        <v>1</v>
      </c>
      <c r="F450" s="156" t="s">
        <v>289</v>
      </c>
      <c r="H450" s="155" t="s">
        <v>1</v>
      </c>
      <c r="L450" s="153"/>
      <c r="M450" s="157"/>
      <c r="T450" s="158"/>
      <c r="AT450" s="155" t="s">
        <v>184</v>
      </c>
      <c r="AU450" s="155" t="s">
        <v>86</v>
      </c>
      <c r="AV450" s="154" t="s">
        <v>81</v>
      </c>
      <c r="AW450" s="154" t="s">
        <v>32</v>
      </c>
      <c r="AX450" s="154" t="s">
        <v>76</v>
      </c>
      <c r="AY450" s="155" t="s">
        <v>176</v>
      </c>
    </row>
    <row r="451" spans="2:65" s="139" customFormat="1">
      <c r="B451" s="138"/>
      <c r="D451" s="140" t="s">
        <v>184</v>
      </c>
      <c r="E451" s="141" t="s">
        <v>1</v>
      </c>
      <c r="F451" s="142" t="s">
        <v>648</v>
      </c>
      <c r="H451" s="143">
        <v>14.03</v>
      </c>
      <c r="L451" s="138"/>
      <c r="M451" s="144"/>
      <c r="T451" s="145"/>
      <c r="AT451" s="141" t="s">
        <v>184</v>
      </c>
      <c r="AU451" s="141" t="s">
        <v>86</v>
      </c>
      <c r="AV451" s="139" t="s">
        <v>86</v>
      </c>
      <c r="AW451" s="139" t="s">
        <v>32</v>
      </c>
      <c r="AX451" s="139" t="s">
        <v>76</v>
      </c>
      <c r="AY451" s="141" t="s">
        <v>176</v>
      </c>
    </row>
    <row r="452" spans="2:65" s="154" customFormat="1">
      <c r="B452" s="153"/>
      <c r="D452" s="140" t="s">
        <v>184</v>
      </c>
      <c r="E452" s="155" t="s">
        <v>1</v>
      </c>
      <c r="F452" s="156" t="s">
        <v>291</v>
      </c>
      <c r="H452" s="155" t="s">
        <v>1</v>
      </c>
      <c r="L452" s="153"/>
      <c r="M452" s="157"/>
      <c r="T452" s="158"/>
      <c r="AT452" s="155" t="s">
        <v>184</v>
      </c>
      <c r="AU452" s="155" t="s">
        <v>86</v>
      </c>
      <c r="AV452" s="154" t="s">
        <v>81</v>
      </c>
      <c r="AW452" s="154" t="s">
        <v>32</v>
      </c>
      <c r="AX452" s="154" t="s">
        <v>76</v>
      </c>
      <c r="AY452" s="155" t="s">
        <v>176</v>
      </c>
    </row>
    <row r="453" spans="2:65" s="139" customFormat="1">
      <c r="B453" s="138"/>
      <c r="D453" s="140" t="s">
        <v>184</v>
      </c>
      <c r="E453" s="141" t="s">
        <v>1</v>
      </c>
      <c r="F453" s="142" t="s">
        <v>649</v>
      </c>
      <c r="H453" s="143">
        <v>5.25</v>
      </c>
      <c r="L453" s="138"/>
      <c r="M453" s="144"/>
      <c r="T453" s="145"/>
      <c r="AT453" s="141" t="s">
        <v>184</v>
      </c>
      <c r="AU453" s="141" t="s">
        <v>86</v>
      </c>
      <c r="AV453" s="139" t="s">
        <v>86</v>
      </c>
      <c r="AW453" s="139" t="s">
        <v>32</v>
      </c>
      <c r="AX453" s="139" t="s">
        <v>76</v>
      </c>
      <c r="AY453" s="141" t="s">
        <v>176</v>
      </c>
    </row>
    <row r="454" spans="2:65" s="154" customFormat="1">
      <c r="B454" s="153"/>
      <c r="D454" s="140" t="s">
        <v>184</v>
      </c>
      <c r="E454" s="155" t="s">
        <v>1</v>
      </c>
      <c r="F454" s="156" t="s">
        <v>293</v>
      </c>
      <c r="H454" s="155" t="s">
        <v>1</v>
      </c>
      <c r="L454" s="153"/>
      <c r="M454" s="157"/>
      <c r="T454" s="158"/>
      <c r="AT454" s="155" t="s">
        <v>184</v>
      </c>
      <c r="AU454" s="155" t="s">
        <v>86</v>
      </c>
      <c r="AV454" s="154" t="s">
        <v>81</v>
      </c>
      <c r="AW454" s="154" t="s">
        <v>32</v>
      </c>
      <c r="AX454" s="154" t="s">
        <v>76</v>
      </c>
      <c r="AY454" s="155" t="s">
        <v>176</v>
      </c>
    </row>
    <row r="455" spans="2:65" s="139" customFormat="1">
      <c r="B455" s="138"/>
      <c r="D455" s="140" t="s">
        <v>184</v>
      </c>
      <c r="E455" s="141" t="s">
        <v>1</v>
      </c>
      <c r="F455" s="142" t="s">
        <v>650</v>
      </c>
      <c r="H455" s="143">
        <v>5.1449999999999996</v>
      </c>
      <c r="L455" s="138"/>
      <c r="M455" s="144"/>
      <c r="T455" s="145"/>
      <c r="AT455" s="141" t="s">
        <v>184</v>
      </c>
      <c r="AU455" s="141" t="s">
        <v>86</v>
      </c>
      <c r="AV455" s="139" t="s">
        <v>86</v>
      </c>
      <c r="AW455" s="139" t="s">
        <v>32</v>
      </c>
      <c r="AX455" s="139" t="s">
        <v>76</v>
      </c>
      <c r="AY455" s="141" t="s">
        <v>176</v>
      </c>
    </row>
    <row r="456" spans="2:65" s="147" customFormat="1">
      <c r="B456" s="146"/>
      <c r="D456" s="140" t="s">
        <v>184</v>
      </c>
      <c r="E456" s="148" t="s">
        <v>1</v>
      </c>
      <c r="F456" s="149" t="s">
        <v>188</v>
      </c>
      <c r="H456" s="150">
        <v>29.425000000000001</v>
      </c>
      <c r="L456" s="146"/>
      <c r="M456" s="151"/>
      <c r="T456" s="152"/>
      <c r="AT456" s="148" t="s">
        <v>184</v>
      </c>
      <c r="AU456" s="148" t="s">
        <v>86</v>
      </c>
      <c r="AV456" s="147" t="s">
        <v>182</v>
      </c>
      <c r="AW456" s="147" t="s">
        <v>32</v>
      </c>
      <c r="AX456" s="147" t="s">
        <v>81</v>
      </c>
      <c r="AY456" s="148" t="s">
        <v>176</v>
      </c>
    </row>
    <row r="457" spans="2:65" s="50" customFormat="1" ht="16.5" customHeight="1">
      <c r="B457" s="49"/>
      <c r="C457" s="125" t="s">
        <v>651</v>
      </c>
      <c r="D457" s="125" t="s">
        <v>178</v>
      </c>
      <c r="E457" s="126" t="s">
        <v>652</v>
      </c>
      <c r="F457" s="127" t="s">
        <v>653</v>
      </c>
      <c r="G457" s="128" t="s">
        <v>181</v>
      </c>
      <c r="H457" s="129">
        <v>8.8279999999999994</v>
      </c>
      <c r="I457" s="21"/>
      <c r="J457" s="130">
        <f>ROUND(I457*H457,2)</f>
        <v>0</v>
      </c>
      <c r="K457" s="131"/>
      <c r="L457" s="49"/>
      <c r="M457" s="132" t="s">
        <v>1</v>
      </c>
      <c r="N457" s="133" t="s">
        <v>41</v>
      </c>
      <c r="P457" s="134">
        <f>O457*H457</f>
        <v>0</v>
      </c>
      <c r="Q457" s="134">
        <v>0</v>
      </c>
      <c r="R457" s="134">
        <f>Q457*H457</f>
        <v>0</v>
      </c>
      <c r="S457" s="134">
        <v>0</v>
      </c>
      <c r="T457" s="135">
        <f>S457*H457</f>
        <v>0</v>
      </c>
      <c r="AR457" s="136" t="s">
        <v>256</v>
      </c>
      <c r="AT457" s="136" t="s">
        <v>178</v>
      </c>
      <c r="AU457" s="136" t="s">
        <v>86</v>
      </c>
      <c r="AY457" s="42" t="s">
        <v>176</v>
      </c>
      <c r="BE457" s="137">
        <f>IF(N457="základní",J457,0)</f>
        <v>0</v>
      </c>
      <c r="BF457" s="137">
        <f>IF(N457="snížená",J457,0)</f>
        <v>0</v>
      </c>
      <c r="BG457" s="137">
        <f>IF(N457="zákl. přenesená",J457,0)</f>
        <v>0</v>
      </c>
      <c r="BH457" s="137">
        <f>IF(N457="sníž. přenesená",J457,0)</f>
        <v>0</v>
      </c>
      <c r="BI457" s="137">
        <f>IF(N457="nulová",J457,0)</f>
        <v>0</v>
      </c>
      <c r="BJ457" s="42" t="s">
        <v>81</v>
      </c>
      <c r="BK457" s="137">
        <f>ROUND(I457*H457,2)</f>
        <v>0</v>
      </c>
      <c r="BL457" s="42" t="s">
        <v>256</v>
      </c>
      <c r="BM457" s="136" t="s">
        <v>654</v>
      </c>
    </row>
    <row r="458" spans="2:65" s="154" customFormat="1">
      <c r="B458" s="153"/>
      <c r="D458" s="140" t="s">
        <v>184</v>
      </c>
      <c r="E458" s="155" t="s">
        <v>1</v>
      </c>
      <c r="F458" s="156" t="s">
        <v>655</v>
      </c>
      <c r="H458" s="155" t="s">
        <v>1</v>
      </c>
      <c r="L458" s="153"/>
      <c r="M458" s="157"/>
      <c r="T458" s="158"/>
      <c r="AT458" s="155" t="s">
        <v>184</v>
      </c>
      <c r="AU458" s="155" t="s">
        <v>86</v>
      </c>
      <c r="AV458" s="154" t="s">
        <v>81</v>
      </c>
      <c r="AW458" s="154" t="s">
        <v>32</v>
      </c>
      <c r="AX458" s="154" t="s">
        <v>76</v>
      </c>
      <c r="AY458" s="155" t="s">
        <v>176</v>
      </c>
    </row>
    <row r="459" spans="2:65" s="139" customFormat="1">
      <c r="B459" s="138"/>
      <c r="D459" s="140" t="s">
        <v>184</v>
      </c>
      <c r="E459" s="141" t="s">
        <v>1</v>
      </c>
      <c r="F459" s="142" t="s">
        <v>656</v>
      </c>
      <c r="H459" s="143">
        <v>8.8279999999999994</v>
      </c>
      <c r="L459" s="138"/>
      <c r="M459" s="144"/>
      <c r="T459" s="145"/>
      <c r="AT459" s="141" t="s">
        <v>184</v>
      </c>
      <c r="AU459" s="141" t="s">
        <v>86</v>
      </c>
      <c r="AV459" s="139" t="s">
        <v>86</v>
      </c>
      <c r="AW459" s="139" t="s">
        <v>32</v>
      </c>
      <c r="AX459" s="139" t="s">
        <v>81</v>
      </c>
      <c r="AY459" s="141" t="s">
        <v>176</v>
      </c>
    </row>
    <row r="460" spans="2:65" s="50" customFormat="1" ht="16.5" customHeight="1">
      <c r="B460" s="49"/>
      <c r="C460" s="159" t="s">
        <v>657</v>
      </c>
      <c r="D460" s="159" t="s">
        <v>240</v>
      </c>
      <c r="E460" s="160" t="s">
        <v>658</v>
      </c>
      <c r="F460" s="161" t="s">
        <v>659</v>
      </c>
      <c r="G460" s="162" t="s">
        <v>181</v>
      </c>
      <c r="H460" s="163">
        <v>9.9179999999999993</v>
      </c>
      <c r="I460" s="22"/>
      <c r="J460" s="164">
        <f>ROUND(I460*H460,2)</f>
        <v>0</v>
      </c>
      <c r="K460" s="165"/>
      <c r="L460" s="166"/>
      <c r="M460" s="167" t="s">
        <v>1</v>
      </c>
      <c r="N460" s="168" t="s">
        <v>41</v>
      </c>
      <c r="P460" s="134">
        <f>O460*H460</f>
        <v>0</v>
      </c>
      <c r="Q460" s="134">
        <v>1.1E-4</v>
      </c>
      <c r="R460" s="134">
        <f>Q460*H460</f>
        <v>1.0909799999999999E-3</v>
      </c>
      <c r="S460" s="134">
        <v>0</v>
      </c>
      <c r="T460" s="135">
        <f>S460*H460</f>
        <v>0</v>
      </c>
      <c r="AR460" s="136" t="s">
        <v>354</v>
      </c>
      <c r="AT460" s="136" t="s">
        <v>240</v>
      </c>
      <c r="AU460" s="136" t="s">
        <v>86</v>
      </c>
      <c r="AY460" s="42" t="s">
        <v>176</v>
      </c>
      <c r="BE460" s="137">
        <f>IF(N460="základní",J460,0)</f>
        <v>0</v>
      </c>
      <c r="BF460" s="137">
        <f>IF(N460="snížená",J460,0)</f>
        <v>0</v>
      </c>
      <c r="BG460" s="137">
        <f>IF(N460="zákl. přenesená",J460,0)</f>
        <v>0</v>
      </c>
      <c r="BH460" s="137">
        <f>IF(N460="sníž. přenesená",J460,0)</f>
        <v>0</v>
      </c>
      <c r="BI460" s="137">
        <f>IF(N460="nulová",J460,0)</f>
        <v>0</v>
      </c>
      <c r="BJ460" s="42" t="s">
        <v>81</v>
      </c>
      <c r="BK460" s="137">
        <f>ROUND(I460*H460,2)</f>
        <v>0</v>
      </c>
      <c r="BL460" s="42" t="s">
        <v>256</v>
      </c>
      <c r="BM460" s="136" t="s">
        <v>660</v>
      </c>
    </row>
    <row r="461" spans="2:65" s="139" customFormat="1">
      <c r="B461" s="138"/>
      <c r="D461" s="140" t="s">
        <v>184</v>
      </c>
      <c r="E461" s="141" t="s">
        <v>1</v>
      </c>
      <c r="F461" s="142" t="s">
        <v>661</v>
      </c>
      <c r="H461" s="143">
        <v>9.9179999999999993</v>
      </c>
      <c r="L461" s="138"/>
      <c r="M461" s="144"/>
      <c r="T461" s="145"/>
      <c r="AT461" s="141" t="s">
        <v>184</v>
      </c>
      <c r="AU461" s="141" t="s">
        <v>86</v>
      </c>
      <c r="AV461" s="139" t="s">
        <v>86</v>
      </c>
      <c r="AW461" s="139" t="s">
        <v>32</v>
      </c>
      <c r="AX461" s="139" t="s">
        <v>81</v>
      </c>
      <c r="AY461" s="141" t="s">
        <v>176</v>
      </c>
    </row>
    <row r="462" spans="2:65" s="50" customFormat="1" ht="21.75" customHeight="1">
      <c r="B462" s="49"/>
      <c r="C462" s="125" t="s">
        <v>662</v>
      </c>
      <c r="D462" s="125" t="s">
        <v>178</v>
      </c>
      <c r="E462" s="126" t="s">
        <v>663</v>
      </c>
      <c r="F462" s="127" t="s">
        <v>664</v>
      </c>
      <c r="G462" s="128" t="s">
        <v>181</v>
      </c>
      <c r="H462" s="129">
        <v>7.3280000000000003</v>
      </c>
      <c r="I462" s="21"/>
      <c r="J462" s="130">
        <f>ROUND(I462*H462,2)</f>
        <v>0</v>
      </c>
      <c r="K462" s="131"/>
      <c r="L462" s="49"/>
      <c r="M462" s="132" t="s">
        <v>1</v>
      </c>
      <c r="N462" s="133" t="s">
        <v>41</v>
      </c>
      <c r="P462" s="134">
        <f>O462*H462</f>
        <v>0</v>
      </c>
      <c r="Q462" s="134">
        <v>0</v>
      </c>
      <c r="R462" s="134">
        <f>Q462*H462</f>
        <v>0</v>
      </c>
      <c r="S462" s="134">
        <v>0</v>
      </c>
      <c r="T462" s="135">
        <f>S462*H462</f>
        <v>0</v>
      </c>
      <c r="AR462" s="136" t="s">
        <v>256</v>
      </c>
      <c r="AT462" s="136" t="s">
        <v>178</v>
      </c>
      <c r="AU462" s="136" t="s">
        <v>86</v>
      </c>
      <c r="AY462" s="42" t="s">
        <v>176</v>
      </c>
      <c r="BE462" s="137">
        <f>IF(N462="základní",J462,0)</f>
        <v>0</v>
      </c>
      <c r="BF462" s="137">
        <f>IF(N462="snížená",J462,0)</f>
        <v>0</v>
      </c>
      <c r="BG462" s="137">
        <f>IF(N462="zákl. přenesená",J462,0)</f>
        <v>0</v>
      </c>
      <c r="BH462" s="137">
        <f>IF(N462="sníž. přenesená",J462,0)</f>
        <v>0</v>
      </c>
      <c r="BI462" s="137">
        <f>IF(N462="nulová",J462,0)</f>
        <v>0</v>
      </c>
      <c r="BJ462" s="42" t="s">
        <v>81</v>
      </c>
      <c r="BK462" s="137">
        <f>ROUND(I462*H462,2)</f>
        <v>0</v>
      </c>
      <c r="BL462" s="42" t="s">
        <v>256</v>
      </c>
      <c r="BM462" s="136" t="s">
        <v>665</v>
      </c>
    </row>
    <row r="463" spans="2:65" s="139" customFormat="1">
      <c r="B463" s="138"/>
      <c r="D463" s="140" t="s">
        <v>184</v>
      </c>
      <c r="E463" s="141" t="s">
        <v>1</v>
      </c>
      <c r="F463" s="142" t="s">
        <v>121</v>
      </c>
      <c r="H463" s="143">
        <v>7.3280000000000003</v>
      </c>
      <c r="L463" s="138"/>
      <c r="M463" s="144"/>
      <c r="T463" s="145"/>
      <c r="AT463" s="141" t="s">
        <v>184</v>
      </c>
      <c r="AU463" s="141" t="s">
        <v>86</v>
      </c>
      <c r="AV463" s="139" t="s">
        <v>86</v>
      </c>
      <c r="AW463" s="139" t="s">
        <v>32</v>
      </c>
      <c r="AX463" s="139" t="s">
        <v>81</v>
      </c>
      <c r="AY463" s="141" t="s">
        <v>176</v>
      </c>
    </row>
    <row r="464" spans="2:65" s="50" customFormat="1" ht="24.25" customHeight="1">
      <c r="B464" s="49"/>
      <c r="C464" s="125" t="s">
        <v>666</v>
      </c>
      <c r="D464" s="125" t="s">
        <v>178</v>
      </c>
      <c r="E464" s="126" t="s">
        <v>667</v>
      </c>
      <c r="F464" s="127" t="s">
        <v>668</v>
      </c>
      <c r="G464" s="128" t="s">
        <v>181</v>
      </c>
      <c r="H464" s="129">
        <v>7.3280000000000003</v>
      </c>
      <c r="I464" s="21"/>
      <c r="J464" s="130">
        <f>ROUND(I464*H464,2)</f>
        <v>0</v>
      </c>
      <c r="K464" s="131"/>
      <c r="L464" s="49"/>
      <c r="M464" s="132" t="s">
        <v>1</v>
      </c>
      <c r="N464" s="133" t="s">
        <v>41</v>
      </c>
      <c r="P464" s="134">
        <f>O464*H464</f>
        <v>0</v>
      </c>
      <c r="Q464" s="134">
        <v>0</v>
      </c>
      <c r="R464" s="134">
        <f>Q464*H464</f>
        <v>0</v>
      </c>
      <c r="S464" s="134">
        <v>1.721E-2</v>
      </c>
      <c r="T464" s="135">
        <f>S464*H464</f>
        <v>0.12611488000000001</v>
      </c>
      <c r="AR464" s="136" t="s">
        <v>256</v>
      </c>
      <c r="AT464" s="136" t="s">
        <v>178</v>
      </c>
      <c r="AU464" s="136" t="s">
        <v>86</v>
      </c>
      <c r="AY464" s="42" t="s">
        <v>176</v>
      </c>
      <c r="BE464" s="137">
        <f>IF(N464="základní",J464,0)</f>
        <v>0</v>
      </c>
      <c r="BF464" s="137">
        <f>IF(N464="snížená",J464,0)</f>
        <v>0</v>
      </c>
      <c r="BG464" s="137">
        <f>IF(N464="zákl. přenesená",J464,0)</f>
        <v>0</v>
      </c>
      <c r="BH464" s="137">
        <f>IF(N464="sníž. přenesená",J464,0)</f>
        <v>0</v>
      </c>
      <c r="BI464" s="137">
        <f>IF(N464="nulová",J464,0)</f>
        <v>0</v>
      </c>
      <c r="BJ464" s="42" t="s">
        <v>81</v>
      </c>
      <c r="BK464" s="137">
        <f>ROUND(I464*H464,2)</f>
        <v>0</v>
      </c>
      <c r="BL464" s="42" t="s">
        <v>256</v>
      </c>
      <c r="BM464" s="136" t="s">
        <v>669</v>
      </c>
    </row>
    <row r="465" spans="2:65" s="139" customFormat="1">
      <c r="B465" s="138"/>
      <c r="D465" s="140" t="s">
        <v>184</v>
      </c>
      <c r="E465" s="141" t="s">
        <v>1</v>
      </c>
      <c r="F465" s="142" t="s">
        <v>121</v>
      </c>
      <c r="H465" s="143">
        <v>7.3280000000000003</v>
      </c>
      <c r="L465" s="138"/>
      <c r="M465" s="144"/>
      <c r="T465" s="145"/>
      <c r="AT465" s="141" t="s">
        <v>184</v>
      </c>
      <c r="AU465" s="141" t="s">
        <v>86</v>
      </c>
      <c r="AV465" s="139" t="s">
        <v>86</v>
      </c>
      <c r="AW465" s="139" t="s">
        <v>32</v>
      </c>
      <c r="AX465" s="139" t="s">
        <v>81</v>
      </c>
      <c r="AY465" s="141" t="s">
        <v>176</v>
      </c>
    </row>
    <row r="466" spans="2:65" s="50" customFormat="1" ht="24.25" customHeight="1">
      <c r="B466" s="49"/>
      <c r="C466" s="125" t="s">
        <v>670</v>
      </c>
      <c r="D466" s="125" t="s">
        <v>178</v>
      </c>
      <c r="E466" s="126" t="s">
        <v>671</v>
      </c>
      <c r="F466" s="127" t="s">
        <v>672</v>
      </c>
      <c r="G466" s="128" t="s">
        <v>586</v>
      </c>
      <c r="H466" s="23"/>
      <c r="I466" s="21"/>
      <c r="J466" s="130">
        <f>ROUND(I466*H466,2)</f>
        <v>0</v>
      </c>
      <c r="K466" s="131"/>
      <c r="L466" s="49"/>
      <c r="M466" s="132" t="s">
        <v>1</v>
      </c>
      <c r="N466" s="133" t="s">
        <v>41</v>
      </c>
      <c r="P466" s="134">
        <f>O466*H466</f>
        <v>0</v>
      </c>
      <c r="Q466" s="134">
        <v>0</v>
      </c>
      <c r="R466" s="134">
        <f>Q466*H466</f>
        <v>0</v>
      </c>
      <c r="S466" s="134">
        <v>0</v>
      </c>
      <c r="T466" s="135">
        <f>S466*H466</f>
        <v>0</v>
      </c>
      <c r="AR466" s="136" t="s">
        <v>256</v>
      </c>
      <c r="AT466" s="136" t="s">
        <v>178</v>
      </c>
      <c r="AU466" s="136" t="s">
        <v>86</v>
      </c>
      <c r="AY466" s="42" t="s">
        <v>176</v>
      </c>
      <c r="BE466" s="137">
        <f>IF(N466="základní",J466,0)</f>
        <v>0</v>
      </c>
      <c r="BF466" s="137">
        <f>IF(N466="snížená",J466,0)</f>
        <v>0</v>
      </c>
      <c r="BG466" s="137">
        <f>IF(N466="zákl. přenesená",J466,0)</f>
        <v>0</v>
      </c>
      <c r="BH466" s="137">
        <f>IF(N466="sníž. přenesená",J466,0)</f>
        <v>0</v>
      </c>
      <c r="BI466" s="137">
        <f>IF(N466="nulová",J466,0)</f>
        <v>0</v>
      </c>
      <c r="BJ466" s="42" t="s">
        <v>81</v>
      </c>
      <c r="BK466" s="137">
        <f>ROUND(I466*H466,2)</f>
        <v>0</v>
      </c>
      <c r="BL466" s="42" t="s">
        <v>256</v>
      </c>
      <c r="BM466" s="136" t="s">
        <v>673</v>
      </c>
    </row>
    <row r="467" spans="2:65" s="114" customFormat="1" ht="22.9" customHeight="1">
      <c r="B467" s="113"/>
      <c r="D467" s="115" t="s">
        <v>75</v>
      </c>
      <c r="E467" s="123" t="s">
        <v>674</v>
      </c>
      <c r="F467" s="123" t="s">
        <v>675</v>
      </c>
      <c r="J467" s="124">
        <f>BK467</f>
        <v>0</v>
      </c>
      <c r="L467" s="113"/>
      <c r="M467" s="118"/>
      <c r="P467" s="119">
        <f>SUM(P468:P488)</f>
        <v>0</v>
      </c>
      <c r="R467" s="119">
        <f>SUM(R468:R488)</f>
        <v>0</v>
      </c>
      <c r="T467" s="120">
        <f>SUM(T468:T488)</f>
        <v>8.2043649999999996E-2</v>
      </c>
      <c r="AR467" s="115" t="s">
        <v>86</v>
      </c>
      <c r="AT467" s="121" t="s">
        <v>75</v>
      </c>
      <c r="AU467" s="121" t="s">
        <v>81</v>
      </c>
      <c r="AY467" s="115" t="s">
        <v>176</v>
      </c>
      <c r="BK467" s="122">
        <f>SUM(BK468:BK488)</f>
        <v>0</v>
      </c>
    </row>
    <row r="468" spans="2:65" s="50" customFormat="1" ht="16.5" customHeight="1">
      <c r="B468" s="49"/>
      <c r="C468" s="125" t="s">
        <v>676</v>
      </c>
      <c r="D468" s="125" t="s">
        <v>178</v>
      </c>
      <c r="E468" s="126" t="s">
        <v>677</v>
      </c>
      <c r="F468" s="127" t="s">
        <v>678</v>
      </c>
      <c r="G468" s="128" t="s">
        <v>268</v>
      </c>
      <c r="H468" s="129">
        <v>27.094999999999999</v>
      </c>
      <c r="I468" s="21"/>
      <c r="J468" s="130">
        <f>ROUND(I468*H468,2)</f>
        <v>0</v>
      </c>
      <c r="K468" s="131"/>
      <c r="L468" s="49"/>
      <c r="M468" s="132" t="s">
        <v>1</v>
      </c>
      <c r="N468" s="133" t="s">
        <v>41</v>
      </c>
      <c r="P468" s="134">
        <f>O468*H468</f>
        <v>0</v>
      </c>
      <c r="Q468" s="134">
        <v>0</v>
      </c>
      <c r="R468" s="134">
        <f>Q468*H468</f>
        <v>0</v>
      </c>
      <c r="S468" s="134">
        <v>1.67E-3</v>
      </c>
      <c r="T468" s="135">
        <f>S468*H468</f>
        <v>4.5248650000000001E-2</v>
      </c>
      <c r="AR468" s="136" t="s">
        <v>256</v>
      </c>
      <c r="AT468" s="136" t="s">
        <v>178</v>
      </c>
      <c r="AU468" s="136" t="s">
        <v>86</v>
      </c>
      <c r="AY468" s="42" t="s">
        <v>176</v>
      </c>
      <c r="BE468" s="137">
        <f>IF(N468="základní",J468,0)</f>
        <v>0</v>
      </c>
      <c r="BF468" s="137">
        <f>IF(N468="snížená",J468,0)</f>
        <v>0</v>
      </c>
      <c r="BG468" s="137">
        <f>IF(N468="zákl. přenesená",J468,0)</f>
        <v>0</v>
      </c>
      <c r="BH468" s="137">
        <f>IF(N468="sníž. přenesená",J468,0)</f>
        <v>0</v>
      </c>
      <c r="BI468" s="137">
        <f>IF(N468="nulová",J468,0)</f>
        <v>0</v>
      </c>
      <c r="BJ468" s="42" t="s">
        <v>81</v>
      </c>
      <c r="BK468" s="137">
        <f>ROUND(I468*H468,2)</f>
        <v>0</v>
      </c>
      <c r="BL468" s="42" t="s">
        <v>256</v>
      </c>
      <c r="BM468" s="136" t="s">
        <v>679</v>
      </c>
    </row>
    <row r="469" spans="2:65" s="139" customFormat="1" ht="20">
      <c r="B469" s="138"/>
      <c r="D469" s="140" t="s">
        <v>184</v>
      </c>
      <c r="E469" s="141" t="s">
        <v>1</v>
      </c>
      <c r="F469" s="142" t="s">
        <v>374</v>
      </c>
      <c r="H469" s="143">
        <v>27.094999999999999</v>
      </c>
      <c r="L469" s="138"/>
      <c r="M469" s="144"/>
      <c r="T469" s="145"/>
      <c r="AT469" s="141" t="s">
        <v>184</v>
      </c>
      <c r="AU469" s="141" t="s">
        <v>86</v>
      </c>
      <c r="AV469" s="139" t="s">
        <v>86</v>
      </c>
      <c r="AW469" s="139" t="s">
        <v>32</v>
      </c>
      <c r="AX469" s="139" t="s">
        <v>81</v>
      </c>
      <c r="AY469" s="141" t="s">
        <v>176</v>
      </c>
    </row>
    <row r="470" spans="2:65" s="50" customFormat="1" ht="21.75" customHeight="1">
      <c r="B470" s="49"/>
      <c r="C470" s="125" t="s">
        <v>680</v>
      </c>
      <c r="D470" s="125" t="s">
        <v>178</v>
      </c>
      <c r="E470" s="126" t="s">
        <v>681</v>
      </c>
      <c r="F470" s="127" t="s">
        <v>682</v>
      </c>
      <c r="G470" s="128" t="s">
        <v>268</v>
      </c>
      <c r="H470" s="129">
        <v>16.5</v>
      </c>
      <c r="I470" s="21"/>
      <c r="J470" s="130">
        <f t="shared" ref="J470:J482" si="0">ROUND(I470*H470,2)</f>
        <v>0</v>
      </c>
      <c r="K470" s="131"/>
      <c r="L470" s="49"/>
      <c r="M470" s="132" t="s">
        <v>1</v>
      </c>
      <c r="N470" s="133" t="s">
        <v>41</v>
      </c>
      <c r="P470" s="134">
        <f t="shared" ref="P470:P482" si="1">O470*H470</f>
        <v>0</v>
      </c>
      <c r="Q470" s="134">
        <v>0</v>
      </c>
      <c r="R470" s="134">
        <f t="shared" ref="R470:R482" si="2">Q470*H470</f>
        <v>0</v>
      </c>
      <c r="S470" s="134">
        <v>2.2300000000000002E-3</v>
      </c>
      <c r="T470" s="135">
        <f t="shared" ref="T470:T482" si="3">S470*H470</f>
        <v>3.6795000000000001E-2</v>
      </c>
      <c r="AR470" s="136" t="s">
        <v>182</v>
      </c>
      <c r="AT470" s="136" t="s">
        <v>178</v>
      </c>
      <c r="AU470" s="136" t="s">
        <v>86</v>
      </c>
      <c r="AY470" s="42" t="s">
        <v>176</v>
      </c>
      <c r="BE470" s="137">
        <f t="shared" ref="BE470:BE482" si="4">IF(N470="základní",J470,0)</f>
        <v>0</v>
      </c>
      <c r="BF470" s="137">
        <f t="shared" ref="BF470:BF482" si="5">IF(N470="snížená",J470,0)</f>
        <v>0</v>
      </c>
      <c r="BG470" s="137">
        <f t="shared" ref="BG470:BG482" si="6">IF(N470="zákl. přenesená",J470,0)</f>
        <v>0</v>
      </c>
      <c r="BH470" s="137">
        <f t="shared" ref="BH470:BH482" si="7">IF(N470="sníž. přenesená",J470,0)</f>
        <v>0</v>
      </c>
      <c r="BI470" s="137">
        <f t="shared" ref="BI470:BI482" si="8">IF(N470="nulová",J470,0)</f>
        <v>0</v>
      </c>
      <c r="BJ470" s="42" t="s">
        <v>81</v>
      </c>
      <c r="BK470" s="137">
        <f t="shared" ref="BK470:BK482" si="9">ROUND(I470*H470,2)</f>
        <v>0</v>
      </c>
      <c r="BL470" s="42" t="s">
        <v>182</v>
      </c>
      <c r="BM470" s="136" t="s">
        <v>683</v>
      </c>
    </row>
    <row r="471" spans="2:65" s="50" customFormat="1" ht="24.25" customHeight="1">
      <c r="B471" s="49"/>
      <c r="C471" s="125" t="s">
        <v>684</v>
      </c>
      <c r="D471" s="125" t="s">
        <v>178</v>
      </c>
      <c r="E471" s="126" t="s">
        <v>685</v>
      </c>
      <c r="F471" s="127" t="s">
        <v>686</v>
      </c>
      <c r="G471" s="128" t="s">
        <v>687</v>
      </c>
      <c r="H471" s="129">
        <v>1</v>
      </c>
      <c r="I471" s="21"/>
      <c r="J471" s="130">
        <f t="shared" si="0"/>
        <v>0</v>
      </c>
      <c r="K471" s="131"/>
      <c r="L471" s="49"/>
      <c r="M471" s="132" t="s">
        <v>1</v>
      </c>
      <c r="N471" s="133" t="s">
        <v>41</v>
      </c>
      <c r="P471" s="134">
        <f t="shared" si="1"/>
        <v>0</v>
      </c>
      <c r="Q471" s="134">
        <v>0</v>
      </c>
      <c r="R471" s="134">
        <f t="shared" si="2"/>
        <v>0</v>
      </c>
      <c r="S471" s="134">
        <v>0</v>
      </c>
      <c r="T471" s="135">
        <f t="shared" si="3"/>
        <v>0</v>
      </c>
      <c r="AR471" s="136" t="s">
        <v>256</v>
      </c>
      <c r="AT471" s="136" t="s">
        <v>178</v>
      </c>
      <c r="AU471" s="136" t="s">
        <v>86</v>
      </c>
      <c r="AY471" s="42" t="s">
        <v>176</v>
      </c>
      <c r="BE471" s="137">
        <f t="shared" si="4"/>
        <v>0</v>
      </c>
      <c r="BF471" s="137">
        <f t="shared" si="5"/>
        <v>0</v>
      </c>
      <c r="BG471" s="137">
        <f t="shared" si="6"/>
        <v>0</v>
      </c>
      <c r="BH471" s="137">
        <f t="shared" si="7"/>
        <v>0</v>
      </c>
      <c r="BI471" s="137">
        <f t="shared" si="8"/>
        <v>0</v>
      </c>
      <c r="BJ471" s="42" t="s">
        <v>81</v>
      </c>
      <c r="BK471" s="137">
        <f t="shared" si="9"/>
        <v>0</v>
      </c>
      <c r="BL471" s="42" t="s">
        <v>256</v>
      </c>
      <c r="BM471" s="136" t="s">
        <v>688</v>
      </c>
    </row>
    <row r="472" spans="2:65" s="50" customFormat="1" ht="24.25" customHeight="1">
      <c r="B472" s="49"/>
      <c r="C472" s="125" t="s">
        <v>689</v>
      </c>
      <c r="D472" s="125" t="s">
        <v>178</v>
      </c>
      <c r="E472" s="126" t="s">
        <v>690</v>
      </c>
      <c r="F472" s="127" t="s">
        <v>691</v>
      </c>
      <c r="G472" s="128" t="s">
        <v>687</v>
      </c>
      <c r="H472" s="129">
        <v>1</v>
      </c>
      <c r="I472" s="21"/>
      <c r="J472" s="130">
        <f t="shared" si="0"/>
        <v>0</v>
      </c>
      <c r="K472" s="131"/>
      <c r="L472" s="49"/>
      <c r="M472" s="132" t="s">
        <v>1</v>
      </c>
      <c r="N472" s="133" t="s">
        <v>41</v>
      </c>
      <c r="P472" s="134">
        <f t="shared" si="1"/>
        <v>0</v>
      </c>
      <c r="Q472" s="134">
        <v>0</v>
      </c>
      <c r="R472" s="134">
        <f t="shared" si="2"/>
        <v>0</v>
      </c>
      <c r="S472" s="134">
        <v>0</v>
      </c>
      <c r="T472" s="135">
        <f t="shared" si="3"/>
        <v>0</v>
      </c>
      <c r="AR472" s="136" t="s">
        <v>256</v>
      </c>
      <c r="AT472" s="136" t="s">
        <v>178</v>
      </c>
      <c r="AU472" s="136" t="s">
        <v>86</v>
      </c>
      <c r="AY472" s="42" t="s">
        <v>176</v>
      </c>
      <c r="BE472" s="137">
        <f t="shared" si="4"/>
        <v>0</v>
      </c>
      <c r="BF472" s="137">
        <f t="shared" si="5"/>
        <v>0</v>
      </c>
      <c r="BG472" s="137">
        <f t="shared" si="6"/>
        <v>0</v>
      </c>
      <c r="BH472" s="137">
        <f t="shared" si="7"/>
        <v>0</v>
      </c>
      <c r="BI472" s="137">
        <f t="shared" si="8"/>
        <v>0</v>
      </c>
      <c r="BJ472" s="42" t="s">
        <v>81</v>
      </c>
      <c r="BK472" s="137">
        <f t="shared" si="9"/>
        <v>0</v>
      </c>
      <c r="BL472" s="42" t="s">
        <v>256</v>
      </c>
      <c r="BM472" s="136" t="s">
        <v>692</v>
      </c>
    </row>
    <row r="473" spans="2:65" s="50" customFormat="1" ht="24.25" customHeight="1">
      <c r="B473" s="49"/>
      <c r="C473" s="125" t="s">
        <v>693</v>
      </c>
      <c r="D473" s="125" t="s">
        <v>178</v>
      </c>
      <c r="E473" s="126" t="s">
        <v>694</v>
      </c>
      <c r="F473" s="127" t="s">
        <v>695</v>
      </c>
      <c r="G473" s="128" t="s">
        <v>687</v>
      </c>
      <c r="H473" s="129">
        <v>1</v>
      </c>
      <c r="I473" s="21"/>
      <c r="J473" s="130">
        <f t="shared" si="0"/>
        <v>0</v>
      </c>
      <c r="K473" s="131"/>
      <c r="L473" s="49"/>
      <c r="M473" s="132" t="s">
        <v>1</v>
      </c>
      <c r="N473" s="133" t="s">
        <v>41</v>
      </c>
      <c r="P473" s="134">
        <f t="shared" si="1"/>
        <v>0</v>
      </c>
      <c r="Q473" s="134">
        <v>0</v>
      </c>
      <c r="R473" s="134">
        <f t="shared" si="2"/>
        <v>0</v>
      </c>
      <c r="S473" s="134">
        <v>0</v>
      </c>
      <c r="T473" s="135">
        <f t="shared" si="3"/>
        <v>0</v>
      </c>
      <c r="AR473" s="136" t="s">
        <v>256</v>
      </c>
      <c r="AT473" s="136" t="s">
        <v>178</v>
      </c>
      <c r="AU473" s="136" t="s">
        <v>86</v>
      </c>
      <c r="AY473" s="42" t="s">
        <v>176</v>
      </c>
      <c r="BE473" s="137">
        <f t="shared" si="4"/>
        <v>0</v>
      </c>
      <c r="BF473" s="137">
        <f t="shared" si="5"/>
        <v>0</v>
      </c>
      <c r="BG473" s="137">
        <f t="shared" si="6"/>
        <v>0</v>
      </c>
      <c r="BH473" s="137">
        <f t="shared" si="7"/>
        <v>0</v>
      </c>
      <c r="BI473" s="137">
        <f t="shared" si="8"/>
        <v>0</v>
      </c>
      <c r="BJ473" s="42" t="s">
        <v>81</v>
      </c>
      <c r="BK473" s="137">
        <f t="shared" si="9"/>
        <v>0</v>
      </c>
      <c r="BL473" s="42" t="s">
        <v>256</v>
      </c>
      <c r="BM473" s="136" t="s">
        <v>696</v>
      </c>
    </row>
    <row r="474" spans="2:65" s="50" customFormat="1" ht="24.25" customHeight="1">
      <c r="B474" s="49"/>
      <c r="C474" s="125" t="s">
        <v>697</v>
      </c>
      <c r="D474" s="125" t="s">
        <v>178</v>
      </c>
      <c r="E474" s="126" t="s">
        <v>698</v>
      </c>
      <c r="F474" s="127" t="s">
        <v>699</v>
      </c>
      <c r="G474" s="128" t="s">
        <v>687</v>
      </c>
      <c r="H474" s="129">
        <v>2</v>
      </c>
      <c r="I474" s="21"/>
      <c r="J474" s="130">
        <f t="shared" si="0"/>
        <v>0</v>
      </c>
      <c r="K474" s="131"/>
      <c r="L474" s="49"/>
      <c r="M474" s="132" t="s">
        <v>1</v>
      </c>
      <c r="N474" s="133" t="s">
        <v>41</v>
      </c>
      <c r="P474" s="134">
        <f t="shared" si="1"/>
        <v>0</v>
      </c>
      <c r="Q474" s="134">
        <v>0</v>
      </c>
      <c r="R474" s="134">
        <f t="shared" si="2"/>
        <v>0</v>
      </c>
      <c r="S474" s="134">
        <v>0</v>
      </c>
      <c r="T474" s="135">
        <f t="shared" si="3"/>
        <v>0</v>
      </c>
      <c r="AR474" s="136" t="s">
        <v>256</v>
      </c>
      <c r="AT474" s="136" t="s">
        <v>178</v>
      </c>
      <c r="AU474" s="136" t="s">
        <v>86</v>
      </c>
      <c r="AY474" s="42" t="s">
        <v>176</v>
      </c>
      <c r="BE474" s="137">
        <f t="shared" si="4"/>
        <v>0</v>
      </c>
      <c r="BF474" s="137">
        <f t="shared" si="5"/>
        <v>0</v>
      </c>
      <c r="BG474" s="137">
        <f t="shared" si="6"/>
        <v>0</v>
      </c>
      <c r="BH474" s="137">
        <f t="shared" si="7"/>
        <v>0</v>
      </c>
      <c r="BI474" s="137">
        <f t="shared" si="8"/>
        <v>0</v>
      </c>
      <c r="BJ474" s="42" t="s">
        <v>81</v>
      </c>
      <c r="BK474" s="137">
        <f t="shared" si="9"/>
        <v>0</v>
      </c>
      <c r="BL474" s="42" t="s">
        <v>256</v>
      </c>
      <c r="BM474" s="136" t="s">
        <v>700</v>
      </c>
    </row>
    <row r="475" spans="2:65" s="50" customFormat="1" ht="24.25" customHeight="1">
      <c r="B475" s="49"/>
      <c r="C475" s="125" t="s">
        <v>701</v>
      </c>
      <c r="D475" s="125" t="s">
        <v>178</v>
      </c>
      <c r="E475" s="126" t="s">
        <v>702</v>
      </c>
      <c r="F475" s="127" t="s">
        <v>703</v>
      </c>
      <c r="G475" s="128" t="s">
        <v>687</v>
      </c>
      <c r="H475" s="129">
        <v>2</v>
      </c>
      <c r="I475" s="21"/>
      <c r="J475" s="130">
        <f t="shared" si="0"/>
        <v>0</v>
      </c>
      <c r="K475" s="131"/>
      <c r="L475" s="49"/>
      <c r="M475" s="132" t="s">
        <v>1</v>
      </c>
      <c r="N475" s="133" t="s">
        <v>41</v>
      </c>
      <c r="P475" s="134">
        <f t="shared" si="1"/>
        <v>0</v>
      </c>
      <c r="Q475" s="134">
        <v>0</v>
      </c>
      <c r="R475" s="134">
        <f t="shared" si="2"/>
        <v>0</v>
      </c>
      <c r="S475" s="134">
        <v>0</v>
      </c>
      <c r="T475" s="135">
        <f t="shared" si="3"/>
        <v>0</v>
      </c>
      <c r="AR475" s="136" t="s">
        <v>256</v>
      </c>
      <c r="AT475" s="136" t="s">
        <v>178</v>
      </c>
      <c r="AU475" s="136" t="s">
        <v>86</v>
      </c>
      <c r="AY475" s="42" t="s">
        <v>176</v>
      </c>
      <c r="BE475" s="137">
        <f t="shared" si="4"/>
        <v>0</v>
      </c>
      <c r="BF475" s="137">
        <f t="shared" si="5"/>
        <v>0</v>
      </c>
      <c r="BG475" s="137">
        <f t="shared" si="6"/>
        <v>0</v>
      </c>
      <c r="BH475" s="137">
        <f t="shared" si="7"/>
        <v>0</v>
      </c>
      <c r="BI475" s="137">
        <f t="shared" si="8"/>
        <v>0</v>
      </c>
      <c r="BJ475" s="42" t="s">
        <v>81</v>
      </c>
      <c r="BK475" s="137">
        <f t="shared" si="9"/>
        <v>0</v>
      </c>
      <c r="BL475" s="42" t="s">
        <v>256</v>
      </c>
      <c r="BM475" s="136" t="s">
        <v>704</v>
      </c>
    </row>
    <row r="476" spans="2:65" s="50" customFormat="1" ht="24.25" customHeight="1">
      <c r="B476" s="49"/>
      <c r="C476" s="125" t="s">
        <v>705</v>
      </c>
      <c r="D476" s="125" t="s">
        <v>178</v>
      </c>
      <c r="E476" s="126" t="s">
        <v>706</v>
      </c>
      <c r="F476" s="127" t="s">
        <v>707</v>
      </c>
      <c r="G476" s="128" t="s">
        <v>687</v>
      </c>
      <c r="H476" s="129">
        <v>1</v>
      </c>
      <c r="I476" s="21"/>
      <c r="J476" s="130">
        <f t="shared" si="0"/>
        <v>0</v>
      </c>
      <c r="K476" s="131"/>
      <c r="L476" s="49"/>
      <c r="M476" s="132" t="s">
        <v>1</v>
      </c>
      <c r="N476" s="133" t="s">
        <v>41</v>
      </c>
      <c r="P476" s="134">
        <f t="shared" si="1"/>
        <v>0</v>
      </c>
      <c r="Q476" s="134">
        <v>0</v>
      </c>
      <c r="R476" s="134">
        <f t="shared" si="2"/>
        <v>0</v>
      </c>
      <c r="S476" s="134">
        <v>0</v>
      </c>
      <c r="T476" s="135">
        <f t="shared" si="3"/>
        <v>0</v>
      </c>
      <c r="AR476" s="136" t="s">
        <v>256</v>
      </c>
      <c r="AT476" s="136" t="s">
        <v>178</v>
      </c>
      <c r="AU476" s="136" t="s">
        <v>86</v>
      </c>
      <c r="AY476" s="42" t="s">
        <v>176</v>
      </c>
      <c r="BE476" s="137">
        <f t="shared" si="4"/>
        <v>0</v>
      </c>
      <c r="BF476" s="137">
        <f t="shared" si="5"/>
        <v>0</v>
      </c>
      <c r="BG476" s="137">
        <f t="shared" si="6"/>
        <v>0</v>
      </c>
      <c r="BH476" s="137">
        <f t="shared" si="7"/>
        <v>0</v>
      </c>
      <c r="BI476" s="137">
        <f t="shared" si="8"/>
        <v>0</v>
      </c>
      <c r="BJ476" s="42" t="s">
        <v>81</v>
      </c>
      <c r="BK476" s="137">
        <f t="shared" si="9"/>
        <v>0</v>
      </c>
      <c r="BL476" s="42" t="s">
        <v>256</v>
      </c>
      <c r="BM476" s="136" t="s">
        <v>708</v>
      </c>
    </row>
    <row r="477" spans="2:65" s="50" customFormat="1" ht="24.25" customHeight="1">
      <c r="B477" s="49"/>
      <c r="C477" s="125" t="s">
        <v>709</v>
      </c>
      <c r="D477" s="125" t="s">
        <v>178</v>
      </c>
      <c r="E477" s="126" t="s">
        <v>710</v>
      </c>
      <c r="F477" s="127" t="s">
        <v>711</v>
      </c>
      <c r="G477" s="128" t="s">
        <v>687</v>
      </c>
      <c r="H477" s="129">
        <v>1</v>
      </c>
      <c r="I477" s="21"/>
      <c r="J477" s="130">
        <f t="shared" si="0"/>
        <v>0</v>
      </c>
      <c r="K477" s="131"/>
      <c r="L477" s="49"/>
      <c r="M477" s="132" t="s">
        <v>1</v>
      </c>
      <c r="N477" s="133" t="s">
        <v>41</v>
      </c>
      <c r="P477" s="134">
        <f t="shared" si="1"/>
        <v>0</v>
      </c>
      <c r="Q477" s="134">
        <v>0</v>
      </c>
      <c r="R477" s="134">
        <f t="shared" si="2"/>
        <v>0</v>
      </c>
      <c r="S477" s="134">
        <v>0</v>
      </c>
      <c r="T477" s="135">
        <f t="shared" si="3"/>
        <v>0</v>
      </c>
      <c r="AR477" s="136" t="s">
        <v>256</v>
      </c>
      <c r="AT477" s="136" t="s">
        <v>178</v>
      </c>
      <c r="AU477" s="136" t="s">
        <v>86</v>
      </c>
      <c r="AY477" s="42" t="s">
        <v>176</v>
      </c>
      <c r="BE477" s="137">
        <f t="shared" si="4"/>
        <v>0</v>
      </c>
      <c r="BF477" s="137">
        <f t="shared" si="5"/>
        <v>0</v>
      </c>
      <c r="BG477" s="137">
        <f t="shared" si="6"/>
        <v>0</v>
      </c>
      <c r="BH477" s="137">
        <f t="shared" si="7"/>
        <v>0</v>
      </c>
      <c r="BI477" s="137">
        <f t="shared" si="8"/>
        <v>0</v>
      </c>
      <c r="BJ477" s="42" t="s">
        <v>81</v>
      </c>
      <c r="BK477" s="137">
        <f t="shared" si="9"/>
        <v>0</v>
      </c>
      <c r="BL477" s="42" t="s">
        <v>256</v>
      </c>
      <c r="BM477" s="136" t="s">
        <v>712</v>
      </c>
    </row>
    <row r="478" spans="2:65" s="50" customFormat="1" ht="24.25" customHeight="1">
      <c r="B478" s="49"/>
      <c r="C478" s="125" t="s">
        <v>713</v>
      </c>
      <c r="D478" s="125" t="s">
        <v>178</v>
      </c>
      <c r="E478" s="126" t="s">
        <v>714</v>
      </c>
      <c r="F478" s="127" t="s">
        <v>715</v>
      </c>
      <c r="G478" s="128" t="s">
        <v>687</v>
      </c>
      <c r="H478" s="129">
        <v>1</v>
      </c>
      <c r="I478" s="21"/>
      <c r="J478" s="130">
        <f t="shared" si="0"/>
        <v>0</v>
      </c>
      <c r="K478" s="131"/>
      <c r="L478" s="49"/>
      <c r="M478" s="132" t="s">
        <v>1</v>
      </c>
      <c r="N478" s="133" t="s">
        <v>41</v>
      </c>
      <c r="P478" s="134">
        <f t="shared" si="1"/>
        <v>0</v>
      </c>
      <c r="Q478" s="134">
        <v>0</v>
      </c>
      <c r="R478" s="134">
        <f t="shared" si="2"/>
        <v>0</v>
      </c>
      <c r="S478" s="134">
        <v>0</v>
      </c>
      <c r="T478" s="135">
        <f t="shared" si="3"/>
        <v>0</v>
      </c>
      <c r="AR478" s="136" t="s">
        <v>256</v>
      </c>
      <c r="AT478" s="136" t="s">
        <v>178</v>
      </c>
      <c r="AU478" s="136" t="s">
        <v>86</v>
      </c>
      <c r="AY478" s="42" t="s">
        <v>176</v>
      </c>
      <c r="BE478" s="137">
        <f t="shared" si="4"/>
        <v>0</v>
      </c>
      <c r="BF478" s="137">
        <f t="shared" si="5"/>
        <v>0</v>
      </c>
      <c r="BG478" s="137">
        <f t="shared" si="6"/>
        <v>0</v>
      </c>
      <c r="BH478" s="137">
        <f t="shared" si="7"/>
        <v>0</v>
      </c>
      <c r="BI478" s="137">
        <f t="shared" si="8"/>
        <v>0</v>
      </c>
      <c r="BJ478" s="42" t="s">
        <v>81</v>
      </c>
      <c r="BK478" s="137">
        <f t="shared" si="9"/>
        <v>0</v>
      </c>
      <c r="BL478" s="42" t="s">
        <v>256</v>
      </c>
      <c r="BM478" s="136" t="s">
        <v>716</v>
      </c>
    </row>
    <row r="479" spans="2:65" s="50" customFormat="1" ht="24.25" customHeight="1">
      <c r="B479" s="49"/>
      <c r="C479" s="125" t="s">
        <v>717</v>
      </c>
      <c r="D479" s="125" t="s">
        <v>178</v>
      </c>
      <c r="E479" s="126" t="s">
        <v>718</v>
      </c>
      <c r="F479" s="127" t="s">
        <v>719</v>
      </c>
      <c r="G479" s="128" t="s">
        <v>687</v>
      </c>
      <c r="H479" s="129">
        <v>1</v>
      </c>
      <c r="I479" s="21"/>
      <c r="J479" s="130">
        <f t="shared" si="0"/>
        <v>0</v>
      </c>
      <c r="K479" s="131"/>
      <c r="L479" s="49"/>
      <c r="M479" s="132" t="s">
        <v>1</v>
      </c>
      <c r="N479" s="133" t="s">
        <v>41</v>
      </c>
      <c r="P479" s="134">
        <f t="shared" si="1"/>
        <v>0</v>
      </c>
      <c r="Q479" s="134">
        <v>0</v>
      </c>
      <c r="R479" s="134">
        <f t="shared" si="2"/>
        <v>0</v>
      </c>
      <c r="S479" s="134">
        <v>0</v>
      </c>
      <c r="T479" s="135">
        <f t="shared" si="3"/>
        <v>0</v>
      </c>
      <c r="AR479" s="136" t="s">
        <v>256</v>
      </c>
      <c r="AT479" s="136" t="s">
        <v>178</v>
      </c>
      <c r="AU479" s="136" t="s">
        <v>86</v>
      </c>
      <c r="AY479" s="42" t="s">
        <v>176</v>
      </c>
      <c r="BE479" s="137">
        <f t="shared" si="4"/>
        <v>0</v>
      </c>
      <c r="BF479" s="137">
        <f t="shared" si="5"/>
        <v>0</v>
      </c>
      <c r="BG479" s="137">
        <f t="shared" si="6"/>
        <v>0</v>
      </c>
      <c r="BH479" s="137">
        <f t="shared" si="7"/>
        <v>0</v>
      </c>
      <c r="BI479" s="137">
        <f t="shared" si="8"/>
        <v>0</v>
      </c>
      <c r="BJ479" s="42" t="s">
        <v>81</v>
      </c>
      <c r="BK479" s="137">
        <f t="shared" si="9"/>
        <v>0</v>
      </c>
      <c r="BL479" s="42" t="s">
        <v>256</v>
      </c>
      <c r="BM479" s="136" t="s">
        <v>720</v>
      </c>
    </row>
    <row r="480" spans="2:65" s="50" customFormat="1" ht="24.25" customHeight="1">
      <c r="B480" s="49"/>
      <c r="C480" s="125" t="s">
        <v>721</v>
      </c>
      <c r="D480" s="125" t="s">
        <v>178</v>
      </c>
      <c r="E480" s="126" t="s">
        <v>722</v>
      </c>
      <c r="F480" s="127" t="s">
        <v>723</v>
      </c>
      <c r="G480" s="128" t="s">
        <v>687</v>
      </c>
      <c r="H480" s="129">
        <v>2</v>
      </c>
      <c r="I480" s="21"/>
      <c r="J480" s="130">
        <f t="shared" si="0"/>
        <v>0</v>
      </c>
      <c r="K480" s="131"/>
      <c r="L480" s="49"/>
      <c r="M480" s="132" t="s">
        <v>1</v>
      </c>
      <c r="N480" s="133" t="s">
        <v>41</v>
      </c>
      <c r="P480" s="134">
        <f t="shared" si="1"/>
        <v>0</v>
      </c>
      <c r="Q480" s="134">
        <v>0</v>
      </c>
      <c r="R480" s="134">
        <f t="shared" si="2"/>
        <v>0</v>
      </c>
      <c r="S480" s="134">
        <v>0</v>
      </c>
      <c r="T480" s="135">
        <f t="shared" si="3"/>
        <v>0</v>
      </c>
      <c r="AR480" s="136" t="s">
        <v>256</v>
      </c>
      <c r="AT480" s="136" t="s">
        <v>178</v>
      </c>
      <c r="AU480" s="136" t="s">
        <v>86</v>
      </c>
      <c r="AY480" s="42" t="s">
        <v>176</v>
      </c>
      <c r="BE480" s="137">
        <f t="shared" si="4"/>
        <v>0</v>
      </c>
      <c r="BF480" s="137">
        <f t="shared" si="5"/>
        <v>0</v>
      </c>
      <c r="BG480" s="137">
        <f t="shared" si="6"/>
        <v>0</v>
      </c>
      <c r="BH480" s="137">
        <f t="shared" si="7"/>
        <v>0</v>
      </c>
      <c r="BI480" s="137">
        <f t="shared" si="8"/>
        <v>0</v>
      </c>
      <c r="BJ480" s="42" t="s">
        <v>81</v>
      </c>
      <c r="BK480" s="137">
        <f t="shared" si="9"/>
        <v>0</v>
      </c>
      <c r="BL480" s="42" t="s">
        <v>256</v>
      </c>
      <c r="BM480" s="136" t="s">
        <v>724</v>
      </c>
    </row>
    <row r="481" spans="2:65" s="50" customFormat="1" ht="24.25" customHeight="1">
      <c r="B481" s="49"/>
      <c r="C481" s="125" t="s">
        <v>725</v>
      </c>
      <c r="D481" s="125" t="s">
        <v>178</v>
      </c>
      <c r="E481" s="126" t="s">
        <v>726</v>
      </c>
      <c r="F481" s="127" t="s">
        <v>727</v>
      </c>
      <c r="G481" s="128" t="s">
        <v>687</v>
      </c>
      <c r="H481" s="129">
        <v>1</v>
      </c>
      <c r="I481" s="21"/>
      <c r="J481" s="130">
        <f t="shared" si="0"/>
        <v>0</v>
      </c>
      <c r="K481" s="131"/>
      <c r="L481" s="49"/>
      <c r="M481" s="132" t="s">
        <v>1</v>
      </c>
      <c r="N481" s="133" t="s">
        <v>41</v>
      </c>
      <c r="P481" s="134">
        <f t="shared" si="1"/>
        <v>0</v>
      </c>
      <c r="Q481" s="134">
        <v>0</v>
      </c>
      <c r="R481" s="134">
        <f t="shared" si="2"/>
        <v>0</v>
      </c>
      <c r="S481" s="134">
        <v>0</v>
      </c>
      <c r="T481" s="135">
        <f t="shared" si="3"/>
        <v>0</v>
      </c>
      <c r="AR481" s="136" t="s">
        <v>256</v>
      </c>
      <c r="AT481" s="136" t="s">
        <v>178</v>
      </c>
      <c r="AU481" s="136" t="s">
        <v>86</v>
      </c>
      <c r="AY481" s="42" t="s">
        <v>176</v>
      </c>
      <c r="BE481" s="137">
        <f t="shared" si="4"/>
        <v>0</v>
      </c>
      <c r="BF481" s="137">
        <f t="shared" si="5"/>
        <v>0</v>
      </c>
      <c r="BG481" s="137">
        <f t="shared" si="6"/>
        <v>0</v>
      </c>
      <c r="BH481" s="137">
        <f t="shared" si="7"/>
        <v>0</v>
      </c>
      <c r="BI481" s="137">
        <f t="shared" si="8"/>
        <v>0</v>
      </c>
      <c r="BJ481" s="42" t="s">
        <v>81</v>
      </c>
      <c r="BK481" s="137">
        <f t="shared" si="9"/>
        <v>0</v>
      </c>
      <c r="BL481" s="42" t="s">
        <v>256</v>
      </c>
      <c r="BM481" s="136" t="s">
        <v>728</v>
      </c>
    </row>
    <row r="482" spans="2:65" s="50" customFormat="1" ht="24.25" customHeight="1">
      <c r="B482" s="49"/>
      <c r="C482" s="125" t="s">
        <v>729</v>
      </c>
      <c r="D482" s="125" t="s">
        <v>178</v>
      </c>
      <c r="E482" s="126" t="s">
        <v>730</v>
      </c>
      <c r="F482" s="127" t="s">
        <v>731</v>
      </c>
      <c r="G482" s="128" t="s">
        <v>687</v>
      </c>
      <c r="H482" s="129">
        <v>1</v>
      </c>
      <c r="I482" s="21"/>
      <c r="J482" s="130">
        <f t="shared" si="0"/>
        <v>0</v>
      </c>
      <c r="K482" s="131"/>
      <c r="L482" s="49"/>
      <c r="M482" s="132" t="s">
        <v>1</v>
      </c>
      <c r="N482" s="133" t="s">
        <v>41</v>
      </c>
      <c r="P482" s="134">
        <f t="shared" si="1"/>
        <v>0</v>
      </c>
      <c r="Q482" s="134">
        <v>0</v>
      </c>
      <c r="R482" s="134">
        <f t="shared" si="2"/>
        <v>0</v>
      </c>
      <c r="S482" s="134">
        <v>0</v>
      </c>
      <c r="T482" s="135">
        <f t="shared" si="3"/>
        <v>0</v>
      </c>
      <c r="AR482" s="136" t="s">
        <v>256</v>
      </c>
      <c r="AT482" s="136" t="s">
        <v>178</v>
      </c>
      <c r="AU482" s="136" t="s">
        <v>86</v>
      </c>
      <c r="AY482" s="42" t="s">
        <v>176</v>
      </c>
      <c r="BE482" s="137">
        <f t="shared" si="4"/>
        <v>0</v>
      </c>
      <c r="BF482" s="137">
        <f t="shared" si="5"/>
        <v>0</v>
      </c>
      <c r="BG482" s="137">
        <f t="shared" si="6"/>
        <v>0</v>
      </c>
      <c r="BH482" s="137">
        <f t="shared" si="7"/>
        <v>0</v>
      </c>
      <c r="BI482" s="137">
        <f t="shared" si="8"/>
        <v>0</v>
      </c>
      <c r="BJ482" s="42" t="s">
        <v>81</v>
      </c>
      <c r="BK482" s="137">
        <f t="shared" si="9"/>
        <v>0</v>
      </c>
      <c r="BL482" s="42" t="s">
        <v>256</v>
      </c>
      <c r="BM482" s="136" t="s">
        <v>732</v>
      </c>
    </row>
    <row r="483" spans="2:65" s="154" customFormat="1">
      <c r="B483" s="153"/>
      <c r="D483" s="140" t="s">
        <v>184</v>
      </c>
      <c r="E483" s="155" t="s">
        <v>1</v>
      </c>
      <c r="F483" s="156" t="s">
        <v>733</v>
      </c>
      <c r="H483" s="155" t="s">
        <v>1</v>
      </c>
      <c r="L483" s="153"/>
      <c r="M483" s="157"/>
      <c r="T483" s="158"/>
      <c r="AT483" s="155" t="s">
        <v>184</v>
      </c>
      <c r="AU483" s="155" t="s">
        <v>86</v>
      </c>
      <c r="AV483" s="154" t="s">
        <v>81</v>
      </c>
      <c r="AW483" s="154" t="s">
        <v>32</v>
      </c>
      <c r="AX483" s="154" t="s">
        <v>76</v>
      </c>
      <c r="AY483" s="155" t="s">
        <v>176</v>
      </c>
    </row>
    <row r="484" spans="2:65" s="139" customFormat="1">
      <c r="B484" s="138"/>
      <c r="D484" s="140" t="s">
        <v>184</v>
      </c>
      <c r="E484" s="141" t="s">
        <v>1</v>
      </c>
      <c r="F484" s="142" t="s">
        <v>81</v>
      </c>
      <c r="H484" s="143">
        <v>1</v>
      </c>
      <c r="L484" s="138"/>
      <c r="M484" s="144"/>
      <c r="T484" s="145"/>
      <c r="AT484" s="141" t="s">
        <v>184</v>
      </c>
      <c r="AU484" s="141" t="s">
        <v>86</v>
      </c>
      <c r="AV484" s="139" t="s">
        <v>86</v>
      </c>
      <c r="AW484" s="139" t="s">
        <v>32</v>
      </c>
      <c r="AX484" s="139" t="s">
        <v>81</v>
      </c>
      <c r="AY484" s="141" t="s">
        <v>176</v>
      </c>
    </row>
    <row r="485" spans="2:65" s="50" customFormat="1" ht="24.25" customHeight="1">
      <c r="B485" s="49"/>
      <c r="C485" s="125" t="s">
        <v>734</v>
      </c>
      <c r="D485" s="125" t="s">
        <v>178</v>
      </c>
      <c r="E485" s="126" t="s">
        <v>735</v>
      </c>
      <c r="F485" s="127" t="s">
        <v>736</v>
      </c>
      <c r="G485" s="128" t="s">
        <v>687</v>
      </c>
      <c r="H485" s="129">
        <v>1</v>
      </c>
      <c r="I485" s="21"/>
      <c r="J485" s="130">
        <f>ROUND(I485*H485,2)</f>
        <v>0</v>
      </c>
      <c r="K485" s="131"/>
      <c r="L485" s="49"/>
      <c r="M485" s="132" t="s">
        <v>1</v>
      </c>
      <c r="N485" s="133" t="s">
        <v>41</v>
      </c>
      <c r="P485" s="134">
        <f>O485*H485</f>
        <v>0</v>
      </c>
      <c r="Q485" s="134">
        <v>0</v>
      </c>
      <c r="R485" s="134">
        <f>Q485*H485</f>
        <v>0</v>
      </c>
      <c r="S485" s="134">
        <v>0</v>
      </c>
      <c r="T485" s="135">
        <f>S485*H485</f>
        <v>0</v>
      </c>
      <c r="AR485" s="136" t="s">
        <v>256</v>
      </c>
      <c r="AT485" s="136" t="s">
        <v>178</v>
      </c>
      <c r="AU485" s="136" t="s">
        <v>86</v>
      </c>
      <c r="AY485" s="42" t="s">
        <v>176</v>
      </c>
      <c r="BE485" s="137">
        <f>IF(N485="základní",J485,0)</f>
        <v>0</v>
      </c>
      <c r="BF485" s="137">
        <f>IF(N485="snížená",J485,0)</f>
        <v>0</v>
      </c>
      <c r="BG485" s="137">
        <f>IF(N485="zákl. přenesená",J485,0)</f>
        <v>0</v>
      </c>
      <c r="BH485" s="137">
        <f>IF(N485="sníž. přenesená",J485,0)</f>
        <v>0</v>
      </c>
      <c r="BI485" s="137">
        <f>IF(N485="nulová",J485,0)</f>
        <v>0</v>
      </c>
      <c r="BJ485" s="42" t="s">
        <v>81</v>
      </c>
      <c r="BK485" s="137">
        <f>ROUND(I485*H485,2)</f>
        <v>0</v>
      </c>
      <c r="BL485" s="42" t="s">
        <v>256</v>
      </c>
      <c r="BM485" s="136" t="s">
        <v>737</v>
      </c>
    </row>
    <row r="486" spans="2:65" s="154" customFormat="1">
      <c r="B486" s="153"/>
      <c r="D486" s="140" t="s">
        <v>184</v>
      </c>
      <c r="E486" s="155" t="s">
        <v>1</v>
      </c>
      <c r="F486" s="156" t="s">
        <v>738</v>
      </c>
      <c r="H486" s="155" t="s">
        <v>1</v>
      </c>
      <c r="L486" s="153"/>
      <c r="M486" s="157"/>
      <c r="T486" s="158"/>
      <c r="AT486" s="155" t="s">
        <v>184</v>
      </c>
      <c r="AU486" s="155" t="s">
        <v>86</v>
      </c>
      <c r="AV486" s="154" t="s">
        <v>81</v>
      </c>
      <c r="AW486" s="154" t="s">
        <v>32</v>
      </c>
      <c r="AX486" s="154" t="s">
        <v>76</v>
      </c>
      <c r="AY486" s="155" t="s">
        <v>176</v>
      </c>
    </row>
    <row r="487" spans="2:65" s="139" customFormat="1">
      <c r="B487" s="138"/>
      <c r="D487" s="140" t="s">
        <v>184</v>
      </c>
      <c r="E487" s="141" t="s">
        <v>1</v>
      </c>
      <c r="F487" s="142" t="s">
        <v>81</v>
      </c>
      <c r="H487" s="143">
        <v>1</v>
      </c>
      <c r="L487" s="138"/>
      <c r="M487" s="144"/>
      <c r="T487" s="145"/>
      <c r="AT487" s="141" t="s">
        <v>184</v>
      </c>
      <c r="AU487" s="141" t="s">
        <v>86</v>
      </c>
      <c r="AV487" s="139" t="s">
        <v>86</v>
      </c>
      <c r="AW487" s="139" t="s">
        <v>32</v>
      </c>
      <c r="AX487" s="139" t="s">
        <v>81</v>
      </c>
      <c r="AY487" s="141" t="s">
        <v>176</v>
      </c>
    </row>
    <row r="488" spans="2:65" s="50" customFormat="1" ht="24.25" customHeight="1">
      <c r="B488" s="49"/>
      <c r="C488" s="125" t="s">
        <v>739</v>
      </c>
      <c r="D488" s="125" t="s">
        <v>178</v>
      </c>
      <c r="E488" s="126" t="s">
        <v>740</v>
      </c>
      <c r="F488" s="127" t="s">
        <v>741</v>
      </c>
      <c r="G488" s="128" t="s">
        <v>586</v>
      </c>
      <c r="H488" s="23"/>
      <c r="I488" s="21"/>
      <c r="J488" s="130">
        <f>ROUND(I488*H488,2)</f>
        <v>0</v>
      </c>
      <c r="K488" s="131"/>
      <c r="L488" s="49"/>
      <c r="M488" s="132" t="s">
        <v>1</v>
      </c>
      <c r="N488" s="133" t="s">
        <v>41</v>
      </c>
      <c r="P488" s="134">
        <f>O488*H488</f>
        <v>0</v>
      </c>
      <c r="Q488" s="134">
        <v>0</v>
      </c>
      <c r="R488" s="134">
        <f>Q488*H488</f>
        <v>0</v>
      </c>
      <c r="S488" s="134">
        <v>0</v>
      </c>
      <c r="T488" s="135">
        <f>S488*H488</f>
        <v>0</v>
      </c>
      <c r="AR488" s="136" t="s">
        <v>256</v>
      </c>
      <c r="AT488" s="136" t="s">
        <v>178</v>
      </c>
      <c r="AU488" s="136" t="s">
        <v>86</v>
      </c>
      <c r="AY488" s="42" t="s">
        <v>176</v>
      </c>
      <c r="BE488" s="137">
        <f>IF(N488="základní",J488,0)</f>
        <v>0</v>
      </c>
      <c r="BF488" s="137">
        <f>IF(N488="snížená",J488,0)</f>
        <v>0</v>
      </c>
      <c r="BG488" s="137">
        <f>IF(N488="zákl. přenesená",J488,0)</f>
        <v>0</v>
      </c>
      <c r="BH488" s="137">
        <f>IF(N488="sníž. přenesená",J488,0)</f>
        <v>0</v>
      </c>
      <c r="BI488" s="137">
        <f>IF(N488="nulová",J488,0)</f>
        <v>0</v>
      </c>
      <c r="BJ488" s="42" t="s">
        <v>81</v>
      </c>
      <c r="BK488" s="137">
        <f>ROUND(I488*H488,2)</f>
        <v>0</v>
      </c>
      <c r="BL488" s="42" t="s">
        <v>256</v>
      </c>
      <c r="BM488" s="136" t="s">
        <v>742</v>
      </c>
    </row>
    <row r="489" spans="2:65" s="114" customFormat="1" ht="22.9" customHeight="1">
      <c r="B489" s="113"/>
      <c r="D489" s="115" t="s">
        <v>75</v>
      </c>
      <c r="E489" s="123" t="s">
        <v>743</v>
      </c>
      <c r="F489" s="123" t="s">
        <v>744</v>
      </c>
      <c r="J489" s="124">
        <f>BK489</f>
        <v>0</v>
      </c>
      <c r="L489" s="113"/>
      <c r="M489" s="118"/>
      <c r="P489" s="119">
        <f>SUM(P490:P518)</f>
        <v>0</v>
      </c>
      <c r="R489" s="119">
        <f>SUM(R490:R518)</f>
        <v>2.4614500000000001E-2</v>
      </c>
      <c r="T489" s="120">
        <f>SUM(T490:T518)</f>
        <v>0.39047999999999999</v>
      </c>
      <c r="AR489" s="115" t="s">
        <v>86</v>
      </c>
      <c r="AT489" s="121" t="s">
        <v>75</v>
      </c>
      <c r="AU489" s="121" t="s">
        <v>81</v>
      </c>
      <c r="AY489" s="115" t="s">
        <v>176</v>
      </c>
      <c r="BK489" s="122">
        <f>SUM(BK490:BK518)</f>
        <v>0</v>
      </c>
    </row>
    <row r="490" spans="2:65" s="50" customFormat="1" ht="24.25" customHeight="1">
      <c r="B490" s="49"/>
      <c r="C490" s="125" t="s">
        <v>745</v>
      </c>
      <c r="D490" s="125" t="s">
        <v>178</v>
      </c>
      <c r="E490" s="126" t="s">
        <v>746</v>
      </c>
      <c r="F490" s="127" t="s">
        <v>747</v>
      </c>
      <c r="G490" s="128" t="s">
        <v>383</v>
      </c>
      <c r="H490" s="129">
        <v>1</v>
      </c>
      <c r="I490" s="21"/>
      <c r="J490" s="130">
        <f t="shared" ref="J490:J501" si="10">ROUND(I490*H490,2)</f>
        <v>0</v>
      </c>
      <c r="K490" s="131"/>
      <c r="L490" s="49"/>
      <c r="M490" s="132" t="s">
        <v>1</v>
      </c>
      <c r="N490" s="133" t="s">
        <v>41</v>
      </c>
      <c r="P490" s="134">
        <f t="shared" ref="P490:P501" si="11">O490*H490</f>
        <v>0</v>
      </c>
      <c r="Q490" s="134">
        <v>0</v>
      </c>
      <c r="R490" s="134">
        <f t="shared" ref="R490:R501" si="12">Q490*H490</f>
        <v>0</v>
      </c>
      <c r="S490" s="134">
        <v>5.0000000000000001E-3</v>
      </c>
      <c r="T490" s="135">
        <f t="shared" ref="T490:T501" si="13">S490*H490</f>
        <v>5.0000000000000001E-3</v>
      </c>
      <c r="AR490" s="136" t="s">
        <v>256</v>
      </c>
      <c r="AT490" s="136" t="s">
        <v>178</v>
      </c>
      <c r="AU490" s="136" t="s">
        <v>86</v>
      </c>
      <c r="AY490" s="42" t="s">
        <v>176</v>
      </c>
      <c r="BE490" s="137">
        <f t="shared" ref="BE490:BE501" si="14">IF(N490="základní",J490,0)</f>
        <v>0</v>
      </c>
      <c r="BF490" s="137">
        <f t="shared" ref="BF490:BF501" si="15">IF(N490="snížená",J490,0)</f>
        <v>0</v>
      </c>
      <c r="BG490" s="137">
        <f t="shared" ref="BG490:BG501" si="16">IF(N490="zákl. přenesená",J490,0)</f>
        <v>0</v>
      </c>
      <c r="BH490" s="137">
        <f t="shared" ref="BH490:BH501" si="17">IF(N490="sníž. přenesená",J490,0)</f>
        <v>0</v>
      </c>
      <c r="BI490" s="137">
        <f t="shared" ref="BI490:BI501" si="18">IF(N490="nulová",J490,0)</f>
        <v>0</v>
      </c>
      <c r="BJ490" s="42" t="s">
        <v>81</v>
      </c>
      <c r="BK490" s="137">
        <f t="shared" ref="BK490:BK501" si="19">ROUND(I490*H490,2)</f>
        <v>0</v>
      </c>
      <c r="BL490" s="42" t="s">
        <v>256</v>
      </c>
      <c r="BM490" s="136" t="s">
        <v>748</v>
      </c>
    </row>
    <row r="491" spans="2:65" s="50" customFormat="1" ht="37.9" customHeight="1">
      <c r="B491" s="49"/>
      <c r="C491" s="125" t="s">
        <v>749</v>
      </c>
      <c r="D491" s="125" t="s">
        <v>178</v>
      </c>
      <c r="E491" s="126" t="s">
        <v>750</v>
      </c>
      <c r="F491" s="127" t="s">
        <v>751</v>
      </c>
      <c r="G491" s="128" t="s">
        <v>687</v>
      </c>
      <c r="H491" s="129">
        <v>1</v>
      </c>
      <c r="I491" s="21"/>
      <c r="J491" s="130">
        <f t="shared" si="10"/>
        <v>0</v>
      </c>
      <c r="K491" s="131"/>
      <c r="L491" s="49"/>
      <c r="M491" s="132" t="s">
        <v>1</v>
      </c>
      <c r="N491" s="133" t="s">
        <v>41</v>
      </c>
      <c r="P491" s="134">
        <f t="shared" si="11"/>
        <v>0</v>
      </c>
      <c r="Q491" s="134">
        <v>0</v>
      </c>
      <c r="R491" s="134">
        <f t="shared" si="12"/>
        <v>0</v>
      </c>
      <c r="S491" s="134">
        <v>0</v>
      </c>
      <c r="T491" s="135">
        <f t="shared" si="13"/>
        <v>0</v>
      </c>
      <c r="AR491" s="136" t="s">
        <v>256</v>
      </c>
      <c r="AT491" s="136" t="s">
        <v>178</v>
      </c>
      <c r="AU491" s="136" t="s">
        <v>86</v>
      </c>
      <c r="AY491" s="42" t="s">
        <v>176</v>
      </c>
      <c r="BE491" s="137">
        <f t="shared" si="14"/>
        <v>0</v>
      </c>
      <c r="BF491" s="137">
        <f t="shared" si="15"/>
        <v>0</v>
      </c>
      <c r="BG491" s="137">
        <f t="shared" si="16"/>
        <v>0</v>
      </c>
      <c r="BH491" s="137">
        <f t="shared" si="17"/>
        <v>0</v>
      </c>
      <c r="BI491" s="137">
        <f t="shared" si="18"/>
        <v>0</v>
      </c>
      <c r="BJ491" s="42" t="s">
        <v>81</v>
      </c>
      <c r="BK491" s="137">
        <f t="shared" si="19"/>
        <v>0</v>
      </c>
      <c r="BL491" s="42" t="s">
        <v>256</v>
      </c>
      <c r="BM491" s="136" t="s">
        <v>752</v>
      </c>
    </row>
    <row r="492" spans="2:65" s="50" customFormat="1" ht="37.9" customHeight="1">
      <c r="B492" s="49"/>
      <c r="C492" s="125" t="s">
        <v>753</v>
      </c>
      <c r="D492" s="125" t="s">
        <v>178</v>
      </c>
      <c r="E492" s="126" t="s">
        <v>754</v>
      </c>
      <c r="F492" s="127" t="s">
        <v>755</v>
      </c>
      <c r="G492" s="128" t="s">
        <v>687</v>
      </c>
      <c r="H492" s="129">
        <v>1</v>
      </c>
      <c r="I492" s="21"/>
      <c r="J492" s="130">
        <f t="shared" si="10"/>
        <v>0</v>
      </c>
      <c r="K492" s="131"/>
      <c r="L492" s="49"/>
      <c r="M492" s="132" t="s">
        <v>1</v>
      </c>
      <c r="N492" s="133" t="s">
        <v>41</v>
      </c>
      <c r="P492" s="134">
        <f t="shared" si="11"/>
        <v>0</v>
      </c>
      <c r="Q492" s="134">
        <v>0</v>
      </c>
      <c r="R492" s="134">
        <f t="shared" si="12"/>
        <v>0</v>
      </c>
      <c r="S492" s="134">
        <v>0</v>
      </c>
      <c r="T492" s="135">
        <f t="shared" si="13"/>
        <v>0</v>
      </c>
      <c r="AR492" s="136" t="s">
        <v>256</v>
      </c>
      <c r="AT492" s="136" t="s">
        <v>178</v>
      </c>
      <c r="AU492" s="136" t="s">
        <v>86</v>
      </c>
      <c r="AY492" s="42" t="s">
        <v>176</v>
      </c>
      <c r="BE492" s="137">
        <f t="shared" si="14"/>
        <v>0</v>
      </c>
      <c r="BF492" s="137">
        <f t="shared" si="15"/>
        <v>0</v>
      </c>
      <c r="BG492" s="137">
        <f t="shared" si="16"/>
        <v>0</v>
      </c>
      <c r="BH492" s="137">
        <f t="shared" si="17"/>
        <v>0</v>
      </c>
      <c r="BI492" s="137">
        <f t="shared" si="18"/>
        <v>0</v>
      </c>
      <c r="BJ492" s="42" t="s">
        <v>81</v>
      </c>
      <c r="BK492" s="137">
        <f t="shared" si="19"/>
        <v>0</v>
      </c>
      <c r="BL492" s="42" t="s">
        <v>256</v>
      </c>
      <c r="BM492" s="136" t="s">
        <v>756</v>
      </c>
    </row>
    <row r="493" spans="2:65" s="50" customFormat="1" ht="37.9" customHeight="1">
      <c r="B493" s="49"/>
      <c r="C493" s="125" t="s">
        <v>757</v>
      </c>
      <c r="D493" s="125" t="s">
        <v>178</v>
      </c>
      <c r="E493" s="126" t="s">
        <v>758</v>
      </c>
      <c r="F493" s="127" t="s">
        <v>759</v>
      </c>
      <c r="G493" s="128" t="s">
        <v>687</v>
      </c>
      <c r="H493" s="129">
        <v>1</v>
      </c>
      <c r="I493" s="21"/>
      <c r="J493" s="130">
        <f t="shared" si="10"/>
        <v>0</v>
      </c>
      <c r="K493" s="131"/>
      <c r="L493" s="49"/>
      <c r="M493" s="132" t="s">
        <v>1</v>
      </c>
      <c r="N493" s="133" t="s">
        <v>41</v>
      </c>
      <c r="P493" s="134">
        <f t="shared" si="11"/>
        <v>0</v>
      </c>
      <c r="Q493" s="134">
        <v>0</v>
      </c>
      <c r="R493" s="134">
        <f t="shared" si="12"/>
        <v>0</v>
      </c>
      <c r="S493" s="134">
        <v>0</v>
      </c>
      <c r="T493" s="135">
        <f t="shared" si="13"/>
        <v>0</v>
      </c>
      <c r="AR493" s="136" t="s">
        <v>256</v>
      </c>
      <c r="AT493" s="136" t="s">
        <v>178</v>
      </c>
      <c r="AU493" s="136" t="s">
        <v>86</v>
      </c>
      <c r="AY493" s="42" t="s">
        <v>176</v>
      </c>
      <c r="BE493" s="137">
        <f t="shared" si="14"/>
        <v>0</v>
      </c>
      <c r="BF493" s="137">
        <f t="shared" si="15"/>
        <v>0</v>
      </c>
      <c r="BG493" s="137">
        <f t="shared" si="16"/>
        <v>0</v>
      </c>
      <c r="BH493" s="137">
        <f t="shared" si="17"/>
        <v>0</v>
      </c>
      <c r="BI493" s="137">
        <f t="shared" si="18"/>
        <v>0</v>
      </c>
      <c r="BJ493" s="42" t="s">
        <v>81</v>
      </c>
      <c r="BK493" s="137">
        <f t="shared" si="19"/>
        <v>0</v>
      </c>
      <c r="BL493" s="42" t="s">
        <v>256</v>
      </c>
      <c r="BM493" s="136" t="s">
        <v>760</v>
      </c>
    </row>
    <row r="494" spans="2:65" s="50" customFormat="1" ht="37.9" customHeight="1">
      <c r="B494" s="49"/>
      <c r="C494" s="125" t="s">
        <v>761</v>
      </c>
      <c r="D494" s="125" t="s">
        <v>178</v>
      </c>
      <c r="E494" s="126" t="s">
        <v>762</v>
      </c>
      <c r="F494" s="127" t="s">
        <v>763</v>
      </c>
      <c r="G494" s="128" t="s">
        <v>687</v>
      </c>
      <c r="H494" s="129">
        <v>1</v>
      </c>
      <c r="I494" s="21"/>
      <c r="J494" s="130">
        <f t="shared" si="10"/>
        <v>0</v>
      </c>
      <c r="K494" s="131"/>
      <c r="L494" s="49"/>
      <c r="M494" s="132" t="s">
        <v>1</v>
      </c>
      <c r="N494" s="133" t="s">
        <v>41</v>
      </c>
      <c r="P494" s="134">
        <f t="shared" si="11"/>
        <v>0</v>
      </c>
      <c r="Q494" s="134">
        <v>0</v>
      </c>
      <c r="R494" s="134">
        <f t="shared" si="12"/>
        <v>0</v>
      </c>
      <c r="S494" s="134">
        <v>0</v>
      </c>
      <c r="T494" s="135">
        <f t="shared" si="13"/>
        <v>0</v>
      </c>
      <c r="AR494" s="136" t="s">
        <v>256</v>
      </c>
      <c r="AT494" s="136" t="s">
        <v>178</v>
      </c>
      <c r="AU494" s="136" t="s">
        <v>86</v>
      </c>
      <c r="AY494" s="42" t="s">
        <v>176</v>
      </c>
      <c r="BE494" s="137">
        <f t="shared" si="14"/>
        <v>0</v>
      </c>
      <c r="BF494" s="137">
        <f t="shared" si="15"/>
        <v>0</v>
      </c>
      <c r="BG494" s="137">
        <f t="shared" si="16"/>
        <v>0</v>
      </c>
      <c r="BH494" s="137">
        <f t="shared" si="17"/>
        <v>0</v>
      </c>
      <c r="BI494" s="137">
        <f t="shared" si="18"/>
        <v>0</v>
      </c>
      <c r="BJ494" s="42" t="s">
        <v>81</v>
      </c>
      <c r="BK494" s="137">
        <f t="shared" si="19"/>
        <v>0</v>
      </c>
      <c r="BL494" s="42" t="s">
        <v>256</v>
      </c>
      <c r="BM494" s="136" t="s">
        <v>764</v>
      </c>
    </row>
    <row r="495" spans="2:65" s="50" customFormat="1" ht="37.9" customHeight="1">
      <c r="B495" s="49"/>
      <c r="C495" s="125" t="s">
        <v>765</v>
      </c>
      <c r="D495" s="125" t="s">
        <v>178</v>
      </c>
      <c r="E495" s="126" t="s">
        <v>766</v>
      </c>
      <c r="F495" s="127" t="s">
        <v>767</v>
      </c>
      <c r="G495" s="128" t="s">
        <v>687</v>
      </c>
      <c r="H495" s="129">
        <v>2</v>
      </c>
      <c r="I495" s="21"/>
      <c r="J495" s="130">
        <f t="shared" si="10"/>
        <v>0</v>
      </c>
      <c r="K495" s="131"/>
      <c r="L495" s="49"/>
      <c r="M495" s="132" t="s">
        <v>1</v>
      </c>
      <c r="N495" s="133" t="s">
        <v>41</v>
      </c>
      <c r="P495" s="134">
        <f t="shared" si="11"/>
        <v>0</v>
      </c>
      <c r="Q495" s="134">
        <v>0</v>
      </c>
      <c r="R495" s="134">
        <f t="shared" si="12"/>
        <v>0</v>
      </c>
      <c r="S495" s="134">
        <v>0</v>
      </c>
      <c r="T495" s="135">
        <f t="shared" si="13"/>
        <v>0</v>
      </c>
      <c r="AR495" s="136" t="s">
        <v>256</v>
      </c>
      <c r="AT495" s="136" t="s">
        <v>178</v>
      </c>
      <c r="AU495" s="136" t="s">
        <v>86</v>
      </c>
      <c r="AY495" s="42" t="s">
        <v>176</v>
      </c>
      <c r="BE495" s="137">
        <f t="shared" si="14"/>
        <v>0</v>
      </c>
      <c r="BF495" s="137">
        <f t="shared" si="15"/>
        <v>0</v>
      </c>
      <c r="BG495" s="137">
        <f t="shared" si="16"/>
        <v>0</v>
      </c>
      <c r="BH495" s="137">
        <f t="shared" si="17"/>
        <v>0</v>
      </c>
      <c r="BI495" s="137">
        <f t="shared" si="18"/>
        <v>0</v>
      </c>
      <c r="BJ495" s="42" t="s">
        <v>81</v>
      </c>
      <c r="BK495" s="137">
        <f t="shared" si="19"/>
        <v>0</v>
      </c>
      <c r="BL495" s="42" t="s">
        <v>256</v>
      </c>
      <c r="BM495" s="136" t="s">
        <v>768</v>
      </c>
    </row>
    <row r="496" spans="2:65" s="50" customFormat="1" ht="37.9" customHeight="1">
      <c r="B496" s="49"/>
      <c r="C496" s="125" t="s">
        <v>769</v>
      </c>
      <c r="D496" s="125" t="s">
        <v>178</v>
      </c>
      <c r="E496" s="126" t="s">
        <v>770</v>
      </c>
      <c r="F496" s="127" t="s">
        <v>771</v>
      </c>
      <c r="G496" s="128" t="s">
        <v>687</v>
      </c>
      <c r="H496" s="129">
        <v>1</v>
      </c>
      <c r="I496" s="21"/>
      <c r="J496" s="130">
        <f t="shared" si="10"/>
        <v>0</v>
      </c>
      <c r="K496" s="131"/>
      <c r="L496" s="49"/>
      <c r="M496" s="132" t="s">
        <v>1</v>
      </c>
      <c r="N496" s="133" t="s">
        <v>41</v>
      </c>
      <c r="P496" s="134">
        <f t="shared" si="11"/>
        <v>0</v>
      </c>
      <c r="Q496" s="134">
        <v>0</v>
      </c>
      <c r="R496" s="134">
        <f t="shared" si="12"/>
        <v>0</v>
      </c>
      <c r="S496" s="134">
        <v>0</v>
      </c>
      <c r="T496" s="135">
        <f t="shared" si="13"/>
        <v>0</v>
      </c>
      <c r="AR496" s="136" t="s">
        <v>256</v>
      </c>
      <c r="AT496" s="136" t="s">
        <v>178</v>
      </c>
      <c r="AU496" s="136" t="s">
        <v>86</v>
      </c>
      <c r="AY496" s="42" t="s">
        <v>176</v>
      </c>
      <c r="BE496" s="137">
        <f t="shared" si="14"/>
        <v>0</v>
      </c>
      <c r="BF496" s="137">
        <f t="shared" si="15"/>
        <v>0</v>
      </c>
      <c r="BG496" s="137">
        <f t="shared" si="16"/>
        <v>0</v>
      </c>
      <c r="BH496" s="137">
        <f t="shared" si="17"/>
        <v>0</v>
      </c>
      <c r="BI496" s="137">
        <f t="shared" si="18"/>
        <v>0</v>
      </c>
      <c r="BJ496" s="42" t="s">
        <v>81</v>
      </c>
      <c r="BK496" s="137">
        <f t="shared" si="19"/>
        <v>0</v>
      </c>
      <c r="BL496" s="42" t="s">
        <v>256</v>
      </c>
      <c r="BM496" s="136" t="s">
        <v>772</v>
      </c>
    </row>
    <row r="497" spans="2:65" s="50" customFormat="1" ht="37.9" customHeight="1">
      <c r="B497" s="49"/>
      <c r="C497" s="125" t="s">
        <v>773</v>
      </c>
      <c r="D497" s="125" t="s">
        <v>178</v>
      </c>
      <c r="E497" s="126" t="s">
        <v>774</v>
      </c>
      <c r="F497" s="127" t="s">
        <v>775</v>
      </c>
      <c r="G497" s="128" t="s">
        <v>687</v>
      </c>
      <c r="H497" s="129">
        <v>1</v>
      </c>
      <c r="I497" s="21"/>
      <c r="J497" s="130">
        <f t="shared" si="10"/>
        <v>0</v>
      </c>
      <c r="K497" s="131"/>
      <c r="L497" s="49"/>
      <c r="M497" s="132" t="s">
        <v>1</v>
      </c>
      <c r="N497" s="133" t="s">
        <v>41</v>
      </c>
      <c r="P497" s="134">
        <f t="shared" si="11"/>
        <v>0</v>
      </c>
      <c r="Q497" s="134">
        <v>0</v>
      </c>
      <c r="R497" s="134">
        <f t="shared" si="12"/>
        <v>0</v>
      </c>
      <c r="S497" s="134">
        <v>0</v>
      </c>
      <c r="T497" s="135">
        <f t="shared" si="13"/>
        <v>0</v>
      </c>
      <c r="AR497" s="136" t="s">
        <v>256</v>
      </c>
      <c r="AT497" s="136" t="s">
        <v>178</v>
      </c>
      <c r="AU497" s="136" t="s">
        <v>86</v>
      </c>
      <c r="AY497" s="42" t="s">
        <v>176</v>
      </c>
      <c r="BE497" s="137">
        <f t="shared" si="14"/>
        <v>0</v>
      </c>
      <c r="BF497" s="137">
        <f t="shared" si="15"/>
        <v>0</v>
      </c>
      <c r="BG497" s="137">
        <f t="shared" si="16"/>
        <v>0</v>
      </c>
      <c r="BH497" s="137">
        <f t="shared" si="17"/>
        <v>0</v>
      </c>
      <c r="BI497" s="137">
        <f t="shared" si="18"/>
        <v>0</v>
      </c>
      <c r="BJ497" s="42" t="s">
        <v>81</v>
      </c>
      <c r="BK497" s="137">
        <f t="shared" si="19"/>
        <v>0</v>
      </c>
      <c r="BL497" s="42" t="s">
        <v>256</v>
      </c>
      <c r="BM497" s="136" t="s">
        <v>776</v>
      </c>
    </row>
    <row r="498" spans="2:65" s="50" customFormat="1" ht="37.9" customHeight="1">
      <c r="B498" s="49"/>
      <c r="C498" s="125" t="s">
        <v>777</v>
      </c>
      <c r="D498" s="125" t="s">
        <v>178</v>
      </c>
      <c r="E498" s="126" t="s">
        <v>778</v>
      </c>
      <c r="F498" s="127" t="s">
        <v>779</v>
      </c>
      <c r="G498" s="128" t="s">
        <v>687</v>
      </c>
      <c r="H498" s="129">
        <v>1</v>
      </c>
      <c r="I498" s="21"/>
      <c r="J498" s="130">
        <f t="shared" si="10"/>
        <v>0</v>
      </c>
      <c r="K498" s="131"/>
      <c r="L498" s="49"/>
      <c r="M498" s="132" t="s">
        <v>1</v>
      </c>
      <c r="N498" s="133" t="s">
        <v>41</v>
      </c>
      <c r="P498" s="134">
        <f t="shared" si="11"/>
        <v>0</v>
      </c>
      <c r="Q498" s="134">
        <v>0</v>
      </c>
      <c r="R498" s="134">
        <f t="shared" si="12"/>
        <v>0</v>
      </c>
      <c r="S498" s="134">
        <v>0</v>
      </c>
      <c r="T498" s="135">
        <f t="shared" si="13"/>
        <v>0</v>
      </c>
      <c r="AR498" s="136" t="s">
        <v>256</v>
      </c>
      <c r="AT498" s="136" t="s">
        <v>178</v>
      </c>
      <c r="AU498" s="136" t="s">
        <v>86</v>
      </c>
      <c r="AY498" s="42" t="s">
        <v>176</v>
      </c>
      <c r="BE498" s="137">
        <f t="shared" si="14"/>
        <v>0</v>
      </c>
      <c r="BF498" s="137">
        <f t="shared" si="15"/>
        <v>0</v>
      </c>
      <c r="BG498" s="137">
        <f t="shared" si="16"/>
        <v>0</v>
      </c>
      <c r="BH498" s="137">
        <f t="shared" si="17"/>
        <v>0</v>
      </c>
      <c r="BI498" s="137">
        <f t="shared" si="18"/>
        <v>0</v>
      </c>
      <c r="BJ498" s="42" t="s">
        <v>81</v>
      </c>
      <c r="BK498" s="137">
        <f t="shared" si="19"/>
        <v>0</v>
      </c>
      <c r="BL498" s="42" t="s">
        <v>256</v>
      </c>
      <c r="BM498" s="136" t="s">
        <v>780</v>
      </c>
    </row>
    <row r="499" spans="2:65" s="50" customFormat="1" ht="37.9" customHeight="1">
      <c r="B499" s="49"/>
      <c r="C499" s="125" t="s">
        <v>781</v>
      </c>
      <c r="D499" s="125" t="s">
        <v>178</v>
      </c>
      <c r="E499" s="126" t="s">
        <v>782</v>
      </c>
      <c r="F499" s="127" t="s">
        <v>783</v>
      </c>
      <c r="G499" s="128" t="s">
        <v>687</v>
      </c>
      <c r="H499" s="129">
        <v>1</v>
      </c>
      <c r="I499" s="21"/>
      <c r="J499" s="130">
        <f t="shared" si="10"/>
        <v>0</v>
      </c>
      <c r="K499" s="131"/>
      <c r="L499" s="49"/>
      <c r="M499" s="132" t="s">
        <v>1</v>
      </c>
      <c r="N499" s="133" t="s">
        <v>41</v>
      </c>
      <c r="P499" s="134">
        <f t="shared" si="11"/>
        <v>0</v>
      </c>
      <c r="Q499" s="134">
        <v>0</v>
      </c>
      <c r="R499" s="134">
        <f t="shared" si="12"/>
        <v>0</v>
      </c>
      <c r="S499" s="134">
        <v>0</v>
      </c>
      <c r="T499" s="135">
        <f t="shared" si="13"/>
        <v>0</v>
      </c>
      <c r="AR499" s="136" t="s">
        <v>256</v>
      </c>
      <c r="AT499" s="136" t="s">
        <v>178</v>
      </c>
      <c r="AU499" s="136" t="s">
        <v>86</v>
      </c>
      <c r="AY499" s="42" t="s">
        <v>176</v>
      </c>
      <c r="BE499" s="137">
        <f t="shared" si="14"/>
        <v>0</v>
      </c>
      <c r="BF499" s="137">
        <f t="shared" si="15"/>
        <v>0</v>
      </c>
      <c r="BG499" s="137">
        <f t="shared" si="16"/>
        <v>0</v>
      </c>
      <c r="BH499" s="137">
        <f t="shared" si="17"/>
        <v>0</v>
      </c>
      <c r="BI499" s="137">
        <f t="shared" si="18"/>
        <v>0</v>
      </c>
      <c r="BJ499" s="42" t="s">
        <v>81</v>
      </c>
      <c r="BK499" s="137">
        <f t="shared" si="19"/>
        <v>0</v>
      </c>
      <c r="BL499" s="42" t="s">
        <v>256</v>
      </c>
      <c r="BM499" s="136" t="s">
        <v>784</v>
      </c>
    </row>
    <row r="500" spans="2:65" s="50" customFormat="1" ht="24.25" customHeight="1">
      <c r="B500" s="49"/>
      <c r="C500" s="125" t="s">
        <v>785</v>
      </c>
      <c r="D500" s="125" t="s">
        <v>178</v>
      </c>
      <c r="E500" s="126" t="s">
        <v>786</v>
      </c>
      <c r="F500" s="127" t="s">
        <v>787</v>
      </c>
      <c r="G500" s="128" t="s">
        <v>687</v>
      </c>
      <c r="H500" s="129">
        <v>1</v>
      </c>
      <c r="I500" s="21"/>
      <c r="J500" s="130">
        <f t="shared" si="10"/>
        <v>0</v>
      </c>
      <c r="K500" s="131"/>
      <c r="L500" s="49"/>
      <c r="M500" s="132" t="s">
        <v>1</v>
      </c>
      <c r="N500" s="133" t="s">
        <v>41</v>
      </c>
      <c r="P500" s="134">
        <f t="shared" si="11"/>
        <v>0</v>
      </c>
      <c r="Q500" s="134">
        <v>0</v>
      </c>
      <c r="R500" s="134">
        <f t="shared" si="12"/>
        <v>0</v>
      </c>
      <c r="S500" s="134">
        <v>0</v>
      </c>
      <c r="T500" s="135">
        <f t="shared" si="13"/>
        <v>0</v>
      </c>
      <c r="AR500" s="136" t="s">
        <v>256</v>
      </c>
      <c r="AT500" s="136" t="s">
        <v>178</v>
      </c>
      <c r="AU500" s="136" t="s">
        <v>86</v>
      </c>
      <c r="AY500" s="42" t="s">
        <v>176</v>
      </c>
      <c r="BE500" s="137">
        <f t="shared" si="14"/>
        <v>0</v>
      </c>
      <c r="BF500" s="137">
        <f t="shared" si="15"/>
        <v>0</v>
      </c>
      <c r="BG500" s="137">
        <f t="shared" si="16"/>
        <v>0</v>
      </c>
      <c r="BH500" s="137">
        <f t="shared" si="17"/>
        <v>0</v>
      </c>
      <c r="BI500" s="137">
        <f t="shared" si="18"/>
        <v>0</v>
      </c>
      <c r="BJ500" s="42" t="s">
        <v>81</v>
      </c>
      <c r="BK500" s="137">
        <f t="shared" si="19"/>
        <v>0</v>
      </c>
      <c r="BL500" s="42" t="s">
        <v>256</v>
      </c>
      <c r="BM500" s="136" t="s">
        <v>788</v>
      </c>
    </row>
    <row r="501" spans="2:65" s="50" customFormat="1" ht="16.5" customHeight="1">
      <c r="B501" s="49"/>
      <c r="C501" s="125" t="s">
        <v>789</v>
      </c>
      <c r="D501" s="125" t="s">
        <v>178</v>
      </c>
      <c r="E501" s="126" t="s">
        <v>790</v>
      </c>
      <c r="F501" s="127" t="s">
        <v>791</v>
      </c>
      <c r="G501" s="128" t="s">
        <v>181</v>
      </c>
      <c r="H501" s="129">
        <v>4.3170000000000002</v>
      </c>
      <c r="I501" s="21"/>
      <c r="J501" s="130">
        <f t="shared" si="10"/>
        <v>0</v>
      </c>
      <c r="K501" s="131"/>
      <c r="L501" s="49"/>
      <c r="M501" s="132" t="s">
        <v>1</v>
      </c>
      <c r="N501" s="133" t="s">
        <v>41</v>
      </c>
      <c r="P501" s="134">
        <f t="shared" si="11"/>
        <v>0</v>
      </c>
      <c r="Q501" s="134">
        <v>0</v>
      </c>
      <c r="R501" s="134">
        <f t="shared" si="12"/>
        <v>0</v>
      </c>
      <c r="S501" s="134">
        <v>0</v>
      </c>
      <c r="T501" s="135">
        <f t="shared" si="13"/>
        <v>0</v>
      </c>
      <c r="AR501" s="136" t="s">
        <v>256</v>
      </c>
      <c r="AT501" s="136" t="s">
        <v>178</v>
      </c>
      <c r="AU501" s="136" t="s">
        <v>86</v>
      </c>
      <c r="AY501" s="42" t="s">
        <v>176</v>
      </c>
      <c r="BE501" s="137">
        <f t="shared" si="14"/>
        <v>0</v>
      </c>
      <c r="BF501" s="137">
        <f t="shared" si="15"/>
        <v>0</v>
      </c>
      <c r="BG501" s="137">
        <f t="shared" si="16"/>
        <v>0</v>
      </c>
      <c r="BH501" s="137">
        <f t="shared" si="17"/>
        <v>0</v>
      </c>
      <c r="BI501" s="137">
        <f t="shared" si="18"/>
        <v>0</v>
      </c>
      <c r="BJ501" s="42" t="s">
        <v>81</v>
      </c>
      <c r="BK501" s="137">
        <f t="shared" si="19"/>
        <v>0</v>
      </c>
      <c r="BL501" s="42" t="s">
        <v>256</v>
      </c>
      <c r="BM501" s="136" t="s">
        <v>792</v>
      </c>
    </row>
    <row r="502" spans="2:65" s="154" customFormat="1">
      <c r="B502" s="153"/>
      <c r="D502" s="140" t="s">
        <v>184</v>
      </c>
      <c r="E502" s="155" t="s">
        <v>1</v>
      </c>
      <c r="F502" s="156" t="s">
        <v>793</v>
      </c>
      <c r="H502" s="155" t="s">
        <v>1</v>
      </c>
      <c r="L502" s="153"/>
      <c r="M502" s="157"/>
      <c r="T502" s="158"/>
      <c r="AT502" s="155" t="s">
        <v>184</v>
      </c>
      <c r="AU502" s="155" t="s">
        <v>86</v>
      </c>
      <c r="AV502" s="154" t="s">
        <v>81</v>
      </c>
      <c r="AW502" s="154" t="s">
        <v>32</v>
      </c>
      <c r="AX502" s="154" t="s">
        <v>76</v>
      </c>
      <c r="AY502" s="155" t="s">
        <v>176</v>
      </c>
    </row>
    <row r="503" spans="2:65" s="139" customFormat="1">
      <c r="B503" s="138"/>
      <c r="D503" s="140" t="s">
        <v>184</v>
      </c>
      <c r="E503" s="141" t="s">
        <v>1</v>
      </c>
      <c r="F503" s="142" t="s">
        <v>617</v>
      </c>
      <c r="H503" s="143">
        <v>4.3170000000000002</v>
      </c>
      <c r="L503" s="138"/>
      <c r="M503" s="144"/>
      <c r="T503" s="145"/>
      <c r="AT503" s="141" t="s">
        <v>184</v>
      </c>
      <c r="AU503" s="141" t="s">
        <v>86</v>
      </c>
      <c r="AV503" s="139" t="s">
        <v>86</v>
      </c>
      <c r="AW503" s="139" t="s">
        <v>32</v>
      </c>
      <c r="AX503" s="139" t="s">
        <v>81</v>
      </c>
      <c r="AY503" s="141" t="s">
        <v>176</v>
      </c>
    </row>
    <row r="504" spans="2:65" s="50" customFormat="1" ht="16.5" customHeight="1">
      <c r="B504" s="49"/>
      <c r="C504" s="159" t="s">
        <v>794</v>
      </c>
      <c r="D504" s="159" t="s">
        <v>240</v>
      </c>
      <c r="E504" s="160" t="s">
        <v>795</v>
      </c>
      <c r="F504" s="161" t="s">
        <v>796</v>
      </c>
      <c r="G504" s="162" t="s">
        <v>181</v>
      </c>
      <c r="H504" s="163">
        <v>2.5910000000000002</v>
      </c>
      <c r="I504" s="22"/>
      <c r="J504" s="164">
        <f>ROUND(I504*H504,2)</f>
        <v>0</v>
      </c>
      <c r="K504" s="165"/>
      <c r="L504" s="166"/>
      <c r="M504" s="167" t="s">
        <v>1</v>
      </c>
      <c r="N504" s="168" t="s">
        <v>41</v>
      </c>
      <c r="P504" s="134">
        <f>O504*H504</f>
        <v>0</v>
      </c>
      <c r="Q504" s="134">
        <v>9.4999999999999998E-3</v>
      </c>
      <c r="R504" s="134">
        <f>Q504*H504</f>
        <v>2.4614500000000001E-2</v>
      </c>
      <c r="S504" s="134">
        <v>0</v>
      </c>
      <c r="T504" s="135">
        <f>S504*H504</f>
        <v>0</v>
      </c>
      <c r="AR504" s="136" t="s">
        <v>354</v>
      </c>
      <c r="AT504" s="136" t="s">
        <v>240</v>
      </c>
      <c r="AU504" s="136" t="s">
        <v>86</v>
      </c>
      <c r="AY504" s="42" t="s">
        <v>176</v>
      </c>
      <c r="BE504" s="137">
        <f>IF(N504="základní",J504,0)</f>
        <v>0</v>
      </c>
      <c r="BF504" s="137">
        <f>IF(N504="snížená",J504,0)</f>
        <v>0</v>
      </c>
      <c r="BG504" s="137">
        <f>IF(N504="zákl. přenesená",J504,0)</f>
        <v>0</v>
      </c>
      <c r="BH504" s="137">
        <f>IF(N504="sníž. přenesená",J504,0)</f>
        <v>0</v>
      </c>
      <c r="BI504" s="137">
        <f>IF(N504="nulová",J504,0)</f>
        <v>0</v>
      </c>
      <c r="BJ504" s="42" t="s">
        <v>81</v>
      </c>
      <c r="BK504" s="137">
        <f>ROUND(I504*H504,2)</f>
        <v>0</v>
      </c>
      <c r="BL504" s="42" t="s">
        <v>256</v>
      </c>
      <c r="BM504" s="136" t="s">
        <v>797</v>
      </c>
    </row>
    <row r="505" spans="2:65" s="154" customFormat="1">
      <c r="B505" s="153"/>
      <c r="D505" s="140" t="s">
        <v>184</v>
      </c>
      <c r="E505" s="155" t="s">
        <v>1</v>
      </c>
      <c r="F505" s="156" t="s">
        <v>798</v>
      </c>
      <c r="H505" s="155" t="s">
        <v>1</v>
      </c>
      <c r="L505" s="153"/>
      <c r="M505" s="157"/>
      <c r="T505" s="158"/>
      <c r="AT505" s="155" t="s">
        <v>184</v>
      </c>
      <c r="AU505" s="155" t="s">
        <v>86</v>
      </c>
      <c r="AV505" s="154" t="s">
        <v>81</v>
      </c>
      <c r="AW505" s="154" t="s">
        <v>32</v>
      </c>
      <c r="AX505" s="154" t="s">
        <v>76</v>
      </c>
      <c r="AY505" s="155" t="s">
        <v>176</v>
      </c>
    </row>
    <row r="506" spans="2:65" s="154" customFormat="1">
      <c r="B506" s="153"/>
      <c r="D506" s="140" t="s">
        <v>184</v>
      </c>
      <c r="E506" s="155" t="s">
        <v>1</v>
      </c>
      <c r="F506" s="156" t="s">
        <v>799</v>
      </c>
      <c r="H506" s="155" t="s">
        <v>1</v>
      </c>
      <c r="L506" s="153"/>
      <c r="M506" s="157"/>
      <c r="T506" s="158"/>
      <c r="AT506" s="155" t="s">
        <v>184</v>
      </c>
      <c r="AU506" s="155" t="s">
        <v>86</v>
      </c>
      <c r="AV506" s="154" t="s">
        <v>81</v>
      </c>
      <c r="AW506" s="154" t="s">
        <v>32</v>
      </c>
      <c r="AX506" s="154" t="s">
        <v>76</v>
      </c>
      <c r="AY506" s="155" t="s">
        <v>176</v>
      </c>
    </row>
    <row r="507" spans="2:65" s="139" customFormat="1">
      <c r="B507" s="138"/>
      <c r="D507" s="140" t="s">
        <v>184</v>
      </c>
      <c r="E507" s="141" t="s">
        <v>1</v>
      </c>
      <c r="F507" s="142" t="s">
        <v>800</v>
      </c>
      <c r="H507" s="143">
        <v>2.1589999999999998</v>
      </c>
      <c r="L507" s="138"/>
      <c r="M507" s="144"/>
      <c r="T507" s="145"/>
      <c r="AT507" s="141" t="s">
        <v>184</v>
      </c>
      <c r="AU507" s="141" t="s">
        <v>86</v>
      </c>
      <c r="AV507" s="139" t="s">
        <v>86</v>
      </c>
      <c r="AW507" s="139" t="s">
        <v>32</v>
      </c>
      <c r="AX507" s="139" t="s">
        <v>76</v>
      </c>
      <c r="AY507" s="141" t="s">
        <v>176</v>
      </c>
    </row>
    <row r="508" spans="2:65" s="139" customFormat="1">
      <c r="B508" s="138"/>
      <c r="D508" s="140" t="s">
        <v>184</v>
      </c>
      <c r="E508" s="141" t="s">
        <v>1</v>
      </c>
      <c r="F508" s="142" t="s">
        <v>801</v>
      </c>
      <c r="H508" s="143">
        <v>2.5910000000000002</v>
      </c>
      <c r="L508" s="138"/>
      <c r="M508" s="144"/>
      <c r="T508" s="145"/>
      <c r="AT508" s="141" t="s">
        <v>184</v>
      </c>
      <c r="AU508" s="141" t="s">
        <v>86</v>
      </c>
      <c r="AV508" s="139" t="s">
        <v>86</v>
      </c>
      <c r="AW508" s="139" t="s">
        <v>32</v>
      </c>
      <c r="AX508" s="139" t="s">
        <v>81</v>
      </c>
      <c r="AY508" s="141" t="s">
        <v>176</v>
      </c>
    </row>
    <row r="509" spans="2:65" s="50" customFormat="1" ht="24.25" customHeight="1">
      <c r="B509" s="49"/>
      <c r="C509" s="125" t="s">
        <v>802</v>
      </c>
      <c r="D509" s="125" t="s">
        <v>178</v>
      </c>
      <c r="E509" s="126" t="s">
        <v>803</v>
      </c>
      <c r="F509" s="127" t="s">
        <v>804</v>
      </c>
      <c r="G509" s="128" t="s">
        <v>181</v>
      </c>
      <c r="H509" s="129">
        <v>2.0129999999999999</v>
      </c>
      <c r="I509" s="21"/>
      <c r="J509" s="130">
        <f>ROUND(I509*H509,2)</f>
        <v>0</v>
      </c>
      <c r="K509" s="131"/>
      <c r="L509" s="49"/>
      <c r="M509" s="132" t="s">
        <v>1</v>
      </c>
      <c r="N509" s="133" t="s">
        <v>41</v>
      </c>
      <c r="P509" s="134">
        <f>O509*H509</f>
        <v>0</v>
      </c>
      <c r="Q509" s="134">
        <v>0</v>
      </c>
      <c r="R509" s="134">
        <f>Q509*H509</f>
        <v>0</v>
      </c>
      <c r="S509" s="134">
        <v>8.0000000000000002E-3</v>
      </c>
      <c r="T509" s="135">
        <f>S509*H509</f>
        <v>1.6104E-2</v>
      </c>
      <c r="AR509" s="136" t="s">
        <v>256</v>
      </c>
      <c r="AT509" s="136" t="s">
        <v>178</v>
      </c>
      <c r="AU509" s="136" t="s">
        <v>86</v>
      </c>
      <c r="AY509" s="42" t="s">
        <v>176</v>
      </c>
      <c r="BE509" s="137">
        <f>IF(N509="základní",J509,0)</f>
        <v>0</v>
      </c>
      <c r="BF509" s="137">
        <f>IF(N509="snížená",J509,0)</f>
        <v>0</v>
      </c>
      <c r="BG509" s="137">
        <f>IF(N509="zákl. přenesená",J509,0)</f>
        <v>0</v>
      </c>
      <c r="BH509" s="137">
        <f>IF(N509="sníž. přenesená",J509,0)</f>
        <v>0</v>
      </c>
      <c r="BI509" s="137">
        <f>IF(N509="nulová",J509,0)</f>
        <v>0</v>
      </c>
      <c r="BJ509" s="42" t="s">
        <v>81</v>
      </c>
      <c r="BK509" s="137">
        <f>ROUND(I509*H509,2)</f>
        <v>0</v>
      </c>
      <c r="BL509" s="42" t="s">
        <v>256</v>
      </c>
      <c r="BM509" s="136" t="s">
        <v>805</v>
      </c>
    </row>
    <row r="510" spans="2:65" s="154" customFormat="1">
      <c r="B510" s="153"/>
      <c r="D510" s="140" t="s">
        <v>184</v>
      </c>
      <c r="E510" s="155" t="s">
        <v>1</v>
      </c>
      <c r="F510" s="156" t="s">
        <v>288</v>
      </c>
      <c r="H510" s="155" t="s">
        <v>1</v>
      </c>
      <c r="L510" s="153"/>
      <c r="M510" s="157"/>
      <c r="T510" s="158"/>
      <c r="AT510" s="155" t="s">
        <v>184</v>
      </c>
      <c r="AU510" s="155" t="s">
        <v>86</v>
      </c>
      <c r="AV510" s="154" t="s">
        <v>81</v>
      </c>
      <c r="AW510" s="154" t="s">
        <v>32</v>
      </c>
      <c r="AX510" s="154" t="s">
        <v>76</v>
      </c>
      <c r="AY510" s="155" t="s">
        <v>176</v>
      </c>
    </row>
    <row r="511" spans="2:65" s="139" customFormat="1">
      <c r="B511" s="138"/>
      <c r="D511" s="140" t="s">
        <v>184</v>
      </c>
      <c r="E511" s="141" t="s">
        <v>1</v>
      </c>
      <c r="F511" s="142" t="s">
        <v>806</v>
      </c>
      <c r="H511" s="143">
        <v>1.1970000000000001</v>
      </c>
      <c r="L511" s="138"/>
      <c r="M511" s="144"/>
      <c r="T511" s="145"/>
      <c r="AT511" s="141" t="s">
        <v>184</v>
      </c>
      <c r="AU511" s="141" t="s">
        <v>86</v>
      </c>
      <c r="AV511" s="139" t="s">
        <v>86</v>
      </c>
      <c r="AW511" s="139" t="s">
        <v>32</v>
      </c>
      <c r="AX511" s="139" t="s">
        <v>76</v>
      </c>
      <c r="AY511" s="141" t="s">
        <v>176</v>
      </c>
    </row>
    <row r="512" spans="2:65" s="154" customFormat="1">
      <c r="B512" s="153"/>
      <c r="D512" s="140" t="s">
        <v>184</v>
      </c>
      <c r="E512" s="155" t="s">
        <v>1</v>
      </c>
      <c r="F512" s="156" t="s">
        <v>289</v>
      </c>
      <c r="H512" s="155" t="s">
        <v>1</v>
      </c>
      <c r="L512" s="153"/>
      <c r="M512" s="157"/>
      <c r="T512" s="158"/>
      <c r="AT512" s="155" t="s">
        <v>184</v>
      </c>
      <c r="AU512" s="155" t="s">
        <v>86</v>
      </c>
      <c r="AV512" s="154" t="s">
        <v>81</v>
      </c>
      <c r="AW512" s="154" t="s">
        <v>32</v>
      </c>
      <c r="AX512" s="154" t="s">
        <v>76</v>
      </c>
      <c r="AY512" s="155" t="s">
        <v>176</v>
      </c>
    </row>
    <row r="513" spans="2:65" s="139" customFormat="1">
      <c r="B513" s="138"/>
      <c r="D513" s="140" t="s">
        <v>184</v>
      </c>
      <c r="E513" s="141" t="s">
        <v>1</v>
      </c>
      <c r="F513" s="142" t="s">
        <v>807</v>
      </c>
      <c r="H513" s="143">
        <v>0.81599999999999995</v>
      </c>
      <c r="L513" s="138"/>
      <c r="M513" s="144"/>
      <c r="T513" s="145"/>
      <c r="AT513" s="141" t="s">
        <v>184</v>
      </c>
      <c r="AU513" s="141" t="s">
        <v>86</v>
      </c>
      <c r="AV513" s="139" t="s">
        <v>86</v>
      </c>
      <c r="AW513" s="139" t="s">
        <v>32</v>
      </c>
      <c r="AX513" s="139" t="s">
        <v>76</v>
      </c>
      <c r="AY513" s="141" t="s">
        <v>176</v>
      </c>
    </row>
    <row r="514" spans="2:65" s="147" customFormat="1">
      <c r="B514" s="146"/>
      <c r="D514" s="140" t="s">
        <v>184</v>
      </c>
      <c r="E514" s="148" t="s">
        <v>1</v>
      </c>
      <c r="F514" s="149" t="s">
        <v>188</v>
      </c>
      <c r="H514" s="150">
        <v>2.0129999999999999</v>
      </c>
      <c r="L514" s="146"/>
      <c r="M514" s="151"/>
      <c r="T514" s="152"/>
      <c r="AT514" s="148" t="s">
        <v>184</v>
      </c>
      <c r="AU514" s="148" t="s">
        <v>86</v>
      </c>
      <c r="AV514" s="147" t="s">
        <v>182</v>
      </c>
      <c r="AW514" s="147" t="s">
        <v>32</v>
      </c>
      <c r="AX514" s="147" t="s">
        <v>81</v>
      </c>
      <c r="AY514" s="148" t="s">
        <v>176</v>
      </c>
    </row>
    <row r="515" spans="2:65" s="50" customFormat="1" ht="16.5" customHeight="1">
      <c r="B515" s="49"/>
      <c r="C515" s="125" t="s">
        <v>808</v>
      </c>
      <c r="D515" s="125" t="s">
        <v>178</v>
      </c>
      <c r="E515" s="126" t="s">
        <v>809</v>
      </c>
      <c r="F515" s="127" t="s">
        <v>810</v>
      </c>
      <c r="G515" s="128" t="s">
        <v>181</v>
      </c>
      <c r="H515" s="129">
        <v>46.171999999999997</v>
      </c>
      <c r="I515" s="21"/>
      <c r="J515" s="130">
        <f>ROUND(I515*H515,2)</f>
        <v>0</v>
      </c>
      <c r="K515" s="131"/>
      <c r="L515" s="49"/>
      <c r="M515" s="132" t="s">
        <v>1</v>
      </c>
      <c r="N515" s="133" t="s">
        <v>41</v>
      </c>
      <c r="P515" s="134">
        <f>O515*H515</f>
        <v>0</v>
      </c>
      <c r="Q515" s="134">
        <v>0</v>
      </c>
      <c r="R515" s="134">
        <f>Q515*H515</f>
        <v>0</v>
      </c>
      <c r="S515" s="134">
        <v>8.0000000000000002E-3</v>
      </c>
      <c r="T515" s="135">
        <f>S515*H515</f>
        <v>0.36937599999999998</v>
      </c>
      <c r="AR515" s="136" t="s">
        <v>256</v>
      </c>
      <c r="AT515" s="136" t="s">
        <v>178</v>
      </c>
      <c r="AU515" s="136" t="s">
        <v>86</v>
      </c>
      <c r="AY515" s="42" t="s">
        <v>176</v>
      </c>
      <c r="BE515" s="137">
        <f>IF(N515="základní",J515,0)</f>
        <v>0</v>
      </c>
      <c r="BF515" s="137">
        <f>IF(N515="snížená",J515,0)</f>
        <v>0</v>
      </c>
      <c r="BG515" s="137">
        <f>IF(N515="zákl. přenesená",J515,0)</f>
        <v>0</v>
      </c>
      <c r="BH515" s="137">
        <f>IF(N515="sníž. přenesená",J515,0)</f>
        <v>0</v>
      </c>
      <c r="BI515" s="137">
        <f>IF(N515="nulová",J515,0)</f>
        <v>0</v>
      </c>
      <c r="BJ515" s="42" t="s">
        <v>81</v>
      </c>
      <c r="BK515" s="137">
        <f>ROUND(I515*H515,2)</f>
        <v>0</v>
      </c>
      <c r="BL515" s="42" t="s">
        <v>256</v>
      </c>
      <c r="BM515" s="136" t="s">
        <v>811</v>
      </c>
    </row>
    <row r="516" spans="2:65" s="154" customFormat="1">
      <c r="B516" s="153"/>
      <c r="D516" s="140" t="s">
        <v>184</v>
      </c>
      <c r="E516" s="155" t="s">
        <v>1</v>
      </c>
      <c r="F516" s="156" t="s">
        <v>812</v>
      </c>
      <c r="H516" s="155" t="s">
        <v>1</v>
      </c>
      <c r="L516" s="153"/>
      <c r="M516" s="157"/>
      <c r="T516" s="158"/>
      <c r="AT516" s="155" t="s">
        <v>184</v>
      </c>
      <c r="AU516" s="155" t="s">
        <v>86</v>
      </c>
      <c r="AV516" s="154" t="s">
        <v>81</v>
      </c>
      <c r="AW516" s="154" t="s">
        <v>32</v>
      </c>
      <c r="AX516" s="154" t="s">
        <v>76</v>
      </c>
      <c r="AY516" s="155" t="s">
        <v>176</v>
      </c>
    </row>
    <row r="517" spans="2:65" s="139" customFormat="1">
      <c r="B517" s="138"/>
      <c r="D517" s="140" t="s">
        <v>184</v>
      </c>
      <c r="E517" s="141" t="s">
        <v>1</v>
      </c>
      <c r="F517" s="142" t="s">
        <v>813</v>
      </c>
      <c r="H517" s="143">
        <v>46.171999999999997</v>
      </c>
      <c r="L517" s="138"/>
      <c r="M517" s="144"/>
      <c r="T517" s="145"/>
      <c r="AT517" s="141" t="s">
        <v>184</v>
      </c>
      <c r="AU517" s="141" t="s">
        <v>86</v>
      </c>
      <c r="AV517" s="139" t="s">
        <v>86</v>
      </c>
      <c r="AW517" s="139" t="s">
        <v>32</v>
      </c>
      <c r="AX517" s="139" t="s">
        <v>81</v>
      </c>
      <c r="AY517" s="141" t="s">
        <v>176</v>
      </c>
    </row>
    <row r="518" spans="2:65" s="50" customFormat="1" ht="24.25" customHeight="1">
      <c r="B518" s="49"/>
      <c r="C518" s="125" t="s">
        <v>814</v>
      </c>
      <c r="D518" s="125" t="s">
        <v>178</v>
      </c>
      <c r="E518" s="126" t="s">
        <v>815</v>
      </c>
      <c r="F518" s="127" t="s">
        <v>816</v>
      </c>
      <c r="G518" s="128" t="s">
        <v>586</v>
      </c>
      <c r="H518" s="23"/>
      <c r="I518" s="21"/>
      <c r="J518" s="130">
        <f>ROUND(I518*H518,2)</f>
        <v>0</v>
      </c>
      <c r="K518" s="131"/>
      <c r="L518" s="49"/>
      <c r="M518" s="132" t="s">
        <v>1</v>
      </c>
      <c r="N518" s="133" t="s">
        <v>41</v>
      </c>
      <c r="P518" s="134">
        <f>O518*H518</f>
        <v>0</v>
      </c>
      <c r="Q518" s="134">
        <v>0</v>
      </c>
      <c r="R518" s="134">
        <f>Q518*H518</f>
        <v>0</v>
      </c>
      <c r="S518" s="134">
        <v>0</v>
      </c>
      <c r="T518" s="135">
        <f>S518*H518</f>
        <v>0</v>
      </c>
      <c r="AR518" s="136" t="s">
        <v>256</v>
      </c>
      <c r="AT518" s="136" t="s">
        <v>178</v>
      </c>
      <c r="AU518" s="136" t="s">
        <v>86</v>
      </c>
      <c r="AY518" s="42" t="s">
        <v>176</v>
      </c>
      <c r="BE518" s="137">
        <f>IF(N518="základní",J518,0)</f>
        <v>0</v>
      </c>
      <c r="BF518" s="137">
        <f>IF(N518="snížená",J518,0)</f>
        <v>0</v>
      </c>
      <c r="BG518" s="137">
        <f>IF(N518="zákl. přenesená",J518,0)</f>
        <v>0</v>
      </c>
      <c r="BH518" s="137">
        <f>IF(N518="sníž. přenesená",J518,0)</f>
        <v>0</v>
      </c>
      <c r="BI518" s="137">
        <f>IF(N518="nulová",J518,0)</f>
        <v>0</v>
      </c>
      <c r="BJ518" s="42" t="s">
        <v>81</v>
      </c>
      <c r="BK518" s="137">
        <f>ROUND(I518*H518,2)</f>
        <v>0</v>
      </c>
      <c r="BL518" s="42" t="s">
        <v>256</v>
      </c>
      <c r="BM518" s="136" t="s">
        <v>817</v>
      </c>
    </row>
    <row r="519" spans="2:65" s="114" customFormat="1" ht="22.9" customHeight="1">
      <c r="B519" s="113"/>
      <c r="D519" s="115" t="s">
        <v>75</v>
      </c>
      <c r="E519" s="123" t="s">
        <v>818</v>
      </c>
      <c r="F519" s="123" t="s">
        <v>819</v>
      </c>
      <c r="J519" s="124">
        <f>BK519</f>
        <v>0</v>
      </c>
      <c r="L519" s="113"/>
      <c r="M519" s="118"/>
      <c r="P519" s="119">
        <f>SUM(P520:P532)</f>
        <v>0</v>
      </c>
      <c r="R519" s="119">
        <f>SUM(R520:R532)</f>
        <v>0</v>
      </c>
      <c r="T519" s="120">
        <f>SUM(T520:T532)</f>
        <v>0.04</v>
      </c>
      <c r="AR519" s="115" t="s">
        <v>86</v>
      </c>
      <c r="AT519" s="121" t="s">
        <v>75</v>
      </c>
      <c r="AU519" s="121" t="s">
        <v>81</v>
      </c>
      <c r="AY519" s="115" t="s">
        <v>176</v>
      </c>
      <c r="BK519" s="122">
        <f>SUM(BK520:BK532)</f>
        <v>0</v>
      </c>
    </row>
    <row r="520" spans="2:65" s="50" customFormat="1" ht="16.5" customHeight="1">
      <c r="B520" s="49"/>
      <c r="C520" s="125" t="s">
        <v>820</v>
      </c>
      <c r="D520" s="125" t="s">
        <v>178</v>
      </c>
      <c r="E520" s="126" t="s">
        <v>821</v>
      </c>
      <c r="F520" s="127" t="s">
        <v>822</v>
      </c>
      <c r="G520" s="128" t="s">
        <v>687</v>
      </c>
      <c r="H520" s="129">
        <v>1</v>
      </c>
      <c r="I520" s="21"/>
      <c r="J520" s="130">
        <f>ROUND(I520*H520,2)</f>
        <v>0</v>
      </c>
      <c r="K520" s="131"/>
      <c r="L520" s="49"/>
      <c r="M520" s="132" t="s">
        <v>1</v>
      </c>
      <c r="N520" s="133" t="s">
        <v>41</v>
      </c>
      <c r="P520" s="134">
        <f>O520*H520</f>
        <v>0</v>
      </c>
      <c r="Q520" s="134">
        <v>0</v>
      </c>
      <c r="R520" s="134">
        <f>Q520*H520</f>
        <v>0</v>
      </c>
      <c r="S520" s="134">
        <v>0.02</v>
      </c>
      <c r="T520" s="135">
        <f>S520*H520</f>
        <v>0.02</v>
      </c>
      <c r="AR520" s="136" t="s">
        <v>256</v>
      </c>
      <c r="AT520" s="136" t="s">
        <v>178</v>
      </c>
      <c r="AU520" s="136" t="s">
        <v>86</v>
      </c>
      <c r="AY520" s="42" t="s">
        <v>176</v>
      </c>
      <c r="BE520" s="137">
        <f>IF(N520="základní",J520,0)</f>
        <v>0</v>
      </c>
      <c r="BF520" s="137">
        <f>IF(N520="snížená",J520,0)</f>
        <v>0</v>
      </c>
      <c r="BG520" s="137">
        <f>IF(N520="zákl. přenesená",J520,0)</f>
        <v>0</v>
      </c>
      <c r="BH520" s="137">
        <f>IF(N520="sníž. přenesená",J520,0)</f>
        <v>0</v>
      </c>
      <c r="BI520" s="137">
        <f>IF(N520="nulová",J520,0)</f>
        <v>0</v>
      </c>
      <c r="BJ520" s="42" t="s">
        <v>81</v>
      </c>
      <c r="BK520" s="137">
        <f>ROUND(I520*H520,2)</f>
        <v>0</v>
      </c>
      <c r="BL520" s="42" t="s">
        <v>256</v>
      </c>
      <c r="BM520" s="136" t="s">
        <v>823</v>
      </c>
    </row>
    <row r="521" spans="2:65" s="154" customFormat="1" ht="20">
      <c r="B521" s="153"/>
      <c r="D521" s="140" t="s">
        <v>184</v>
      </c>
      <c r="E521" s="155" t="s">
        <v>1</v>
      </c>
      <c r="F521" s="156" t="s">
        <v>824</v>
      </c>
      <c r="H521" s="155" t="s">
        <v>1</v>
      </c>
      <c r="L521" s="153"/>
      <c r="M521" s="157"/>
      <c r="T521" s="158"/>
      <c r="AT521" s="155" t="s">
        <v>184</v>
      </c>
      <c r="AU521" s="155" t="s">
        <v>86</v>
      </c>
      <c r="AV521" s="154" t="s">
        <v>81</v>
      </c>
      <c r="AW521" s="154" t="s">
        <v>32</v>
      </c>
      <c r="AX521" s="154" t="s">
        <v>76</v>
      </c>
      <c r="AY521" s="155" t="s">
        <v>176</v>
      </c>
    </row>
    <row r="522" spans="2:65" s="139" customFormat="1">
      <c r="B522" s="138"/>
      <c r="D522" s="140" t="s">
        <v>184</v>
      </c>
      <c r="E522" s="141" t="s">
        <v>1</v>
      </c>
      <c r="F522" s="142" t="s">
        <v>81</v>
      </c>
      <c r="H522" s="143">
        <v>1</v>
      </c>
      <c r="L522" s="138"/>
      <c r="M522" s="144"/>
      <c r="T522" s="145"/>
      <c r="AT522" s="141" t="s">
        <v>184</v>
      </c>
      <c r="AU522" s="141" t="s">
        <v>86</v>
      </c>
      <c r="AV522" s="139" t="s">
        <v>86</v>
      </c>
      <c r="AW522" s="139" t="s">
        <v>32</v>
      </c>
      <c r="AX522" s="139" t="s">
        <v>81</v>
      </c>
      <c r="AY522" s="141" t="s">
        <v>176</v>
      </c>
    </row>
    <row r="523" spans="2:65" s="50" customFormat="1" ht="16.5" customHeight="1">
      <c r="B523" s="49"/>
      <c r="C523" s="125" t="s">
        <v>825</v>
      </c>
      <c r="D523" s="125" t="s">
        <v>178</v>
      </c>
      <c r="E523" s="126" t="s">
        <v>826</v>
      </c>
      <c r="F523" s="127" t="s">
        <v>827</v>
      </c>
      <c r="G523" s="128" t="s">
        <v>687</v>
      </c>
      <c r="H523" s="129">
        <v>1</v>
      </c>
      <c r="I523" s="21"/>
      <c r="J523" s="130">
        <f>ROUND(I523*H523,2)</f>
        <v>0</v>
      </c>
      <c r="K523" s="131"/>
      <c r="L523" s="49"/>
      <c r="M523" s="132" t="s">
        <v>1</v>
      </c>
      <c r="N523" s="133" t="s">
        <v>41</v>
      </c>
      <c r="P523" s="134">
        <f>O523*H523</f>
        <v>0</v>
      </c>
      <c r="Q523" s="134">
        <v>0</v>
      </c>
      <c r="R523" s="134">
        <f>Q523*H523</f>
        <v>0</v>
      </c>
      <c r="S523" s="134">
        <v>0.02</v>
      </c>
      <c r="T523" s="135">
        <f>S523*H523</f>
        <v>0.02</v>
      </c>
      <c r="AR523" s="136" t="s">
        <v>256</v>
      </c>
      <c r="AT523" s="136" t="s">
        <v>178</v>
      </c>
      <c r="AU523" s="136" t="s">
        <v>86</v>
      </c>
      <c r="AY523" s="42" t="s">
        <v>176</v>
      </c>
      <c r="BE523" s="137">
        <f>IF(N523="základní",J523,0)</f>
        <v>0</v>
      </c>
      <c r="BF523" s="137">
        <f>IF(N523="snížená",J523,0)</f>
        <v>0</v>
      </c>
      <c r="BG523" s="137">
        <f>IF(N523="zákl. přenesená",J523,0)</f>
        <v>0</v>
      </c>
      <c r="BH523" s="137">
        <f>IF(N523="sníž. přenesená",J523,0)</f>
        <v>0</v>
      </c>
      <c r="BI523" s="137">
        <f>IF(N523="nulová",J523,0)</f>
        <v>0</v>
      </c>
      <c r="BJ523" s="42" t="s">
        <v>81</v>
      </c>
      <c r="BK523" s="137">
        <f>ROUND(I523*H523,2)</f>
        <v>0</v>
      </c>
      <c r="BL523" s="42" t="s">
        <v>256</v>
      </c>
      <c r="BM523" s="136" t="s">
        <v>828</v>
      </c>
    </row>
    <row r="524" spans="2:65" s="154" customFormat="1">
      <c r="B524" s="153"/>
      <c r="D524" s="140" t="s">
        <v>184</v>
      </c>
      <c r="E524" s="155" t="s">
        <v>1</v>
      </c>
      <c r="F524" s="156" t="s">
        <v>829</v>
      </c>
      <c r="H524" s="155" t="s">
        <v>1</v>
      </c>
      <c r="L524" s="153"/>
      <c r="M524" s="157"/>
      <c r="T524" s="158"/>
      <c r="AT524" s="155" t="s">
        <v>184</v>
      </c>
      <c r="AU524" s="155" t="s">
        <v>86</v>
      </c>
      <c r="AV524" s="154" t="s">
        <v>81</v>
      </c>
      <c r="AW524" s="154" t="s">
        <v>32</v>
      </c>
      <c r="AX524" s="154" t="s">
        <v>76</v>
      </c>
      <c r="AY524" s="155" t="s">
        <v>176</v>
      </c>
    </row>
    <row r="525" spans="2:65" s="139" customFormat="1">
      <c r="B525" s="138"/>
      <c r="D525" s="140" t="s">
        <v>184</v>
      </c>
      <c r="E525" s="141" t="s">
        <v>1</v>
      </c>
      <c r="F525" s="142" t="s">
        <v>81</v>
      </c>
      <c r="H525" s="143">
        <v>1</v>
      </c>
      <c r="L525" s="138"/>
      <c r="M525" s="144"/>
      <c r="T525" s="145"/>
      <c r="AT525" s="141" t="s">
        <v>184</v>
      </c>
      <c r="AU525" s="141" t="s">
        <v>86</v>
      </c>
      <c r="AV525" s="139" t="s">
        <v>86</v>
      </c>
      <c r="AW525" s="139" t="s">
        <v>32</v>
      </c>
      <c r="AX525" s="139" t="s">
        <v>81</v>
      </c>
      <c r="AY525" s="141" t="s">
        <v>176</v>
      </c>
    </row>
    <row r="526" spans="2:65" s="50" customFormat="1" ht="24.25" customHeight="1">
      <c r="B526" s="49"/>
      <c r="C526" s="125" t="s">
        <v>830</v>
      </c>
      <c r="D526" s="125" t="s">
        <v>178</v>
      </c>
      <c r="E526" s="126" t="s">
        <v>831</v>
      </c>
      <c r="F526" s="127" t="s">
        <v>832</v>
      </c>
      <c r="G526" s="128" t="s">
        <v>687</v>
      </c>
      <c r="H526" s="129">
        <v>1</v>
      </c>
      <c r="I526" s="21"/>
      <c r="J526" s="130">
        <f>ROUND(I526*H526,2)</f>
        <v>0</v>
      </c>
      <c r="K526" s="131"/>
      <c r="L526" s="49"/>
      <c r="M526" s="132" t="s">
        <v>1</v>
      </c>
      <c r="N526" s="133" t="s">
        <v>41</v>
      </c>
      <c r="P526" s="134">
        <f>O526*H526</f>
        <v>0</v>
      </c>
      <c r="Q526" s="134">
        <v>0</v>
      </c>
      <c r="R526" s="134">
        <f>Q526*H526</f>
        <v>0</v>
      </c>
      <c r="S526" s="134">
        <v>0</v>
      </c>
      <c r="T526" s="135">
        <f>S526*H526</f>
        <v>0</v>
      </c>
      <c r="AR526" s="136" t="s">
        <v>256</v>
      </c>
      <c r="AT526" s="136" t="s">
        <v>178</v>
      </c>
      <c r="AU526" s="136" t="s">
        <v>86</v>
      </c>
      <c r="AY526" s="42" t="s">
        <v>176</v>
      </c>
      <c r="BE526" s="137">
        <f>IF(N526="základní",J526,0)</f>
        <v>0</v>
      </c>
      <c r="BF526" s="137">
        <f>IF(N526="snížená",J526,0)</f>
        <v>0</v>
      </c>
      <c r="BG526" s="137">
        <f>IF(N526="zákl. přenesená",J526,0)</f>
        <v>0</v>
      </c>
      <c r="BH526" s="137">
        <f>IF(N526="sníž. přenesená",J526,0)</f>
        <v>0</v>
      </c>
      <c r="BI526" s="137">
        <f>IF(N526="nulová",J526,0)</f>
        <v>0</v>
      </c>
      <c r="BJ526" s="42" t="s">
        <v>81</v>
      </c>
      <c r="BK526" s="137">
        <f>ROUND(I526*H526,2)</f>
        <v>0</v>
      </c>
      <c r="BL526" s="42" t="s">
        <v>256</v>
      </c>
      <c r="BM526" s="136" t="s">
        <v>833</v>
      </c>
    </row>
    <row r="527" spans="2:65" s="50" customFormat="1" ht="24.25" customHeight="1">
      <c r="B527" s="49"/>
      <c r="C527" s="125" t="s">
        <v>834</v>
      </c>
      <c r="D527" s="125" t="s">
        <v>178</v>
      </c>
      <c r="E527" s="126" t="s">
        <v>835</v>
      </c>
      <c r="F527" s="127" t="s">
        <v>836</v>
      </c>
      <c r="G527" s="128" t="s">
        <v>687</v>
      </c>
      <c r="H527" s="129">
        <v>1</v>
      </c>
      <c r="I527" s="21"/>
      <c r="J527" s="130">
        <f>ROUND(I527*H527,2)</f>
        <v>0</v>
      </c>
      <c r="K527" s="131"/>
      <c r="L527" s="49"/>
      <c r="M527" s="132" t="s">
        <v>1</v>
      </c>
      <c r="N527" s="133" t="s">
        <v>41</v>
      </c>
      <c r="P527" s="134">
        <f>O527*H527</f>
        <v>0</v>
      </c>
      <c r="Q527" s="134">
        <v>0</v>
      </c>
      <c r="R527" s="134">
        <f>Q527*H527</f>
        <v>0</v>
      </c>
      <c r="S527" s="134">
        <v>0</v>
      </c>
      <c r="T527" s="135">
        <f>S527*H527</f>
        <v>0</v>
      </c>
      <c r="AR527" s="136" t="s">
        <v>256</v>
      </c>
      <c r="AT527" s="136" t="s">
        <v>178</v>
      </c>
      <c r="AU527" s="136" t="s">
        <v>86</v>
      </c>
      <c r="AY527" s="42" t="s">
        <v>176</v>
      </c>
      <c r="BE527" s="137">
        <f>IF(N527="základní",J527,0)</f>
        <v>0</v>
      </c>
      <c r="BF527" s="137">
        <f>IF(N527="snížená",J527,0)</f>
        <v>0</v>
      </c>
      <c r="BG527" s="137">
        <f>IF(N527="zákl. přenesená",J527,0)</f>
        <v>0</v>
      </c>
      <c r="BH527" s="137">
        <f>IF(N527="sníž. přenesená",J527,0)</f>
        <v>0</v>
      </c>
      <c r="BI527" s="137">
        <f>IF(N527="nulová",J527,0)</f>
        <v>0</v>
      </c>
      <c r="BJ527" s="42" t="s">
        <v>81</v>
      </c>
      <c r="BK527" s="137">
        <f>ROUND(I527*H527,2)</f>
        <v>0</v>
      </c>
      <c r="BL527" s="42" t="s">
        <v>256</v>
      </c>
      <c r="BM527" s="136" t="s">
        <v>837</v>
      </c>
    </row>
    <row r="528" spans="2:65" s="50" customFormat="1" ht="33" customHeight="1">
      <c r="B528" s="49"/>
      <c r="C528" s="125" t="s">
        <v>838</v>
      </c>
      <c r="D528" s="125" t="s">
        <v>178</v>
      </c>
      <c r="E528" s="126" t="s">
        <v>839</v>
      </c>
      <c r="F528" s="127" t="s">
        <v>840</v>
      </c>
      <c r="G528" s="128" t="s">
        <v>687</v>
      </c>
      <c r="H528" s="129">
        <v>1</v>
      </c>
      <c r="I528" s="21"/>
      <c r="J528" s="130">
        <f>ROUND(I528*H528,2)</f>
        <v>0</v>
      </c>
      <c r="K528" s="131"/>
      <c r="L528" s="49"/>
      <c r="M528" s="132" t="s">
        <v>1</v>
      </c>
      <c r="N528" s="133" t="s">
        <v>41</v>
      </c>
      <c r="P528" s="134">
        <f>O528*H528</f>
        <v>0</v>
      </c>
      <c r="Q528" s="134">
        <v>0</v>
      </c>
      <c r="R528" s="134">
        <f>Q528*H528</f>
        <v>0</v>
      </c>
      <c r="S528" s="134">
        <v>0</v>
      </c>
      <c r="T528" s="135">
        <f>S528*H528</f>
        <v>0</v>
      </c>
      <c r="AR528" s="136" t="s">
        <v>256</v>
      </c>
      <c r="AT528" s="136" t="s">
        <v>178</v>
      </c>
      <c r="AU528" s="136" t="s">
        <v>86</v>
      </c>
      <c r="AY528" s="42" t="s">
        <v>176</v>
      </c>
      <c r="BE528" s="137">
        <f>IF(N528="základní",J528,0)</f>
        <v>0</v>
      </c>
      <c r="BF528" s="137">
        <f>IF(N528="snížená",J528,0)</f>
        <v>0</v>
      </c>
      <c r="BG528" s="137">
        <f>IF(N528="zákl. přenesená",J528,0)</f>
        <v>0</v>
      </c>
      <c r="BH528" s="137">
        <f>IF(N528="sníž. přenesená",J528,0)</f>
        <v>0</v>
      </c>
      <c r="BI528" s="137">
        <f>IF(N528="nulová",J528,0)</f>
        <v>0</v>
      </c>
      <c r="BJ528" s="42" t="s">
        <v>81</v>
      </c>
      <c r="BK528" s="137">
        <f>ROUND(I528*H528,2)</f>
        <v>0</v>
      </c>
      <c r="BL528" s="42" t="s">
        <v>256</v>
      </c>
      <c r="BM528" s="136" t="s">
        <v>841</v>
      </c>
    </row>
    <row r="529" spans="2:65" s="50" customFormat="1" ht="21.75" customHeight="1">
      <c r="B529" s="49"/>
      <c r="C529" s="125" t="s">
        <v>842</v>
      </c>
      <c r="D529" s="125" t="s">
        <v>178</v>
      </c>
      <c r="E529" s="126" t="s">
        <v>843</v>
      </c>
      <c r="F529" s="127" t="s">
        <v>844</v>
      </c>
      <c r="G529" s="128" t="s">
        <v>687</v>
      </c>
      <c r="H529" s="129">
        <v>1</v>
      </c>
      <c r="I529" s="21"/>
      <c r="J529" s="130">
        <f>ROUND(I529*H529,2)</f>
        <v>0</v>
      </c>
      <c r="K529" s="131"/>
      <c r="L529" s="49"/>
      <c r="M529" s="132" t="s">
        <v>1</v>
      </c>
      <c r="N529" s="133" t="s">
        <v>41</v>
      </c>
      <c r="P529" s="134">
        <f>O529*H529</f>
        <v>0</v>
      </c>
      <c r="Q529" s="134">
        <v>0</v>
      </c>
      <c r="R529" s="134">
        <f>Q529*H529</f>
        <v>0</v>
      </c>
      <c r="S529" s="134">
        <v>0</v>
      </c>
      <c r="T529" s="135">
        <f>S529*H529</f>
        <v>0</v>
      </c>
      <c r="AR529" s="136" t="s">
        <v>256</v>
      </c>
      <c r="AT529" s="136" t="s">
        <v>178</v>
      </c>
      <c r="AU529" s="136" t="s">
        <v>86</v>
      </c>
      <c r="AY529" s="42" t="s">
        <v>176</v>
      </c>
      <c r="BE529" s="137">
        <f>IF(N529="základní",J529,0)</f>
        <v>0</v>
      </c>
      <c r="BF529" s="137">
        <f>IF(N529="snížená",J529,0)</f>
        <v>0</v>
      </c>
      <c r="BG529" s="137">
        <f>IF(N529="zákl. přenesená",J529,0)</f>
        <v>0</v>
      </c>
      <c r="BH529" s="137">
        <f>IF(N529="sníž. přenesená",J529,0)</f>
        <v>0</v>
      </c>
      <c r="BI529" s="137">
        <f>IF(N529="nulová",J529,0)</f>
        <v>0</v>
      </c>
      <c r="BJ529" s="42" t="s">
        <v>81</v>
      </c>
      <c r="BK529" s="137">
        <f>ROUND(I529*H529,2)</f>
        <v>0</v>
      </c>
      <c r="BL529" s="42" t="s">
        <v>256</v>
      </c>
      <c r="BM529" s="136" t="s">
        <v>845</v>
      </c>
    </row>
    <row r="530" spans="2:65" s="154" customFormat="1">
      <c r="B530" s="153"/>
      <c r="D530" s="140" t="s">
        <v>184</v>
      </c>
      <c r="E530" s="155" t="s">
        <v>1</v>
      </c>
      <c r="F530" s="156" t="s">
        <v>846</v>
      </c>
      <c r="H530" s="155" t="s">
        <v>1</v>
      </c>
      <c r="L530" s="153"/>
      <c r="M530" s="157"/>
      <c r="T530" s="158"/>
      <c r="AT530" s="155" t="s">
        <v>184</v>
      </c>
      <c r="AU530" s="155" t="s">
        <v>86</v>
      </c>
      <c r="AV530" s="154" t="s">
        <v>81</v>
      </c>
      <c r="AW530" s="154" t="s">
        <v>32</v>
      </c>
      <c r="AX530" s="154" t="s">
        <v>76</v>
      </c>
      <c r="AY530" s="155" t="s">
        <v>176</v>
      </c>
    </row>
    <row r="531" spans="2:65" s="139" customFormat="1">
      <c r="B531" s="138"/>
      <c r="D531" s="140" t="s">
        <v>184</v>
      </c>
      <c r="E531" s="141" t="s">
        <v>1</v>
      </c>
      <c r="F531" s="142" t="s">
        <v>81</v>
      </c>
      <c r="H531" s="143">
        <v>1</v>
      </c>
      <c r="L531" s="138"/>
      <c r="M531" s="144"/>
      <c r="T531" s="145"/>
      <c r="AT531" s="141" t="s">
        <v>184</v>
      </c>
      <c r="AU531" s="141" t="s">
        <v>86</v>
      </c>
      <c r="AV531" s="139" t="s">
        <v>86</v>
      </c>
      <c r="AW531" s="139" t="s">
        <v>32</v>
      </c>
      <c r="AX531" s="139" t="s">
        <v>81</v>
      </c>
      <c r="AY531" s="141" t="s">
        <v>176</v>
      </c>
    </row>
    <row r="532" spans="2:65" s="50" customFormat="1" ht="24.25" customHeight="1">
      <c r="B532" s="49"/>
      <c r="C532" s="125" t="s">
        <v>847</v>
      </c>
      <c r="D532" s="125" t="s">
        <v>178</v>
      </c>
      <c r="E532" s="126" t="s">
        <v>848</v>
      </c>
      <c r="F532" s="127" t="s">
        <v>849</v>
      </c>
      <c r="G532" s="128" t="s">
        <v>586</v>
      </c>
      <c r="H532" s="23"/>
      <c r="I532" s="21"/>
      <c r="J532" s="130">
        <f>ROUND(I532*H532,2)</f>
        <v>0</v>
      </c>
      <c r="K532" s="131"/>
      <c r="L532" s="49"/>
      <c r="M532" s="132" t="s">
        <v>1</v>
      </c>
      <c r="N532" s="133" t="s">
        <v>41</v>
      </c>
      <c r="P532" s="134">
        <f>O532*H532</f>
        <v>0</v>
      </c>
      <c r="Q532" s="134">
        <v>0</v>
      </c>
      <c r="R532" s="134">
        <f>Q532*H532</f>
        <v>0</v>
      </c>
      <c r="S532" s="134">
        <v>0</v>
      </c>
      <c r="T532" s="135">
        <f>S532*H532</f>
        <v>0</v>
      </c>
      <c r="AR532" s="136" t="s">
        <v>256</v>
      </c>
      <c r="AT532" s="136" t="s">
        <v>178</v>
      </c>
      <c r="AU532" s="136" t="s">
        <v>86</v>
      </c>
      <c r="AY532" s="42" t="s">
        <v>176</v>
      </c>
      <c r="BE532" s="137">
        <f>IF(N532="základní",J532,0)</f>
        <v>0</v>
      </c>
      <c r="BF532" s="137">
        <f>IF(N532="snížená",J532,0)</f>
        <v>0</v>
      </c>
      <c r="BG532" s="137">
        <f>IF(N532="zákl. přenesená",J532,0)</f>
        <v>0</v>
      </c>
      <c r="BH532" s="137">
        <f>IF(N532="sníž. přenesená",J532,0)</f>
        <v>0</v>
      </c>
      <c r="BI532" s="137">
        <f>IF(N532="nulová",J532,0)</f>
        <v>0</v>
      </c>
      <c r="BJ532" s="42" t="s">
        <v>81</v>
      </c>
      <c r="BK532" s="137">
        <f>ROUND(I532*H532,2)</f>
        <v>0</v>
      </c>
      <c r="BL532" s="42" t="s">
        <v>256</v>
      </c>
      <c r="BM532" s="136" t="s">
        <v>850</v>
      </c>
    </row>
    <row r="533" spans="2:65" s="114" customFormat="1" ht="22.9" customHeight="1">
      <c r="B533" s="113"/>
      <c r="D533" s="115" t="s">
        <v>75</v>
      </c>
      <c r="E533" s="123" t="s">
        <v>851</v>
      </c>
      <c r="F533" s="123" t="s">
        <v>852</v>
      </c>
      <c r="J533" s="124">
        <f>BK533</f>
        <v>0</v>
      </c>
      <c r="L533" s="113"/>
      <c r="M533" s="118"/>
      <c r="P533" s="119">
        <f>SUM(P534:P554)</f>
        <v>0</v>
      </c>
      <c r="R533" s="119">
        <f>SUM(R534:R554)</f>
        <v>0.38262759999999996</v>
      </c>
      <c r="T533" s="120">
        <f>SUM(T534:T554)</f>
        <v>0</v>
      </c>
      <c r="AR533" s="115" t="s">
        <v>86</v>
      </c>
      <c r="AT533" s="121" t="s">
        <v>75</v>
      </c>
      <c r="AU533" s="121" t="s">
        <v>81</v>
      </c>
      <c r="AY533" s="115" t="s">
        <v>176</v>
      </c>
      <c r="BK533" s="122">
        <f>SUM(BK534:BK554)</f>
        <v>0</v>
      </c>
    </row>
    <row r="534" spans="2:65" s="50" customFormat="1" ht="16.5" customHeight="1">
      <c r="B534" s="49"/>
      <c r="C534" s="125" t="s">
        <v>853</v>
      </c>
      <c r="D534" s="125" t="s">
        <v>178</v>
      </c>
      <c r="E534" s="126" t="s">
        <v>854</v>
      </c>
      <c r="F534" s="127" t="s">
        <v>855</v>
      </c>
      <c r="G534" s="128" t="s">
        <v>181</v>
      </c>
      <c r="H534" s="129">
        <v>6.2469999999999999</v>
      </c>
      <c r="I534" s="21"/>
      <c r="J534" s="130">
        <f>ROUND(I534*H534,2)</f>
        <v>0</v>
      </c>
      <c r="K534" s="131"/>
      <c r="L534" s="49"/>
      <c r="M534" s="132" t="s">
        <v>1</v>
      </c>
      <c r="N534" s="133" t="s">
        <v>41</v>
      </c>
      <c r="P534" s="134">
        <f>O534*H534</f>
        <v>0</v>
      </c>
      <c r="Q534" s="134">
        <v>0</v>
      </c>
      <c r="R534" s="134">
        <f>Q534*H534</f>
        <v>0</v>
      </c>
      <c r="S534" s="134">
        <v>0</v>
      </c>
      <c r="T534" s="135">
        <f>S534*H534</f>
        <v>0</v>
      </c>
      <c r="AR534" s="136" t="s">
        <v>256</v>
      </c>
      <c r="AT534" s="136" t="s">
        <v>178</v>
      </c>
      <c r="AU534" s="136" t="s">
        <v>86</v>
      </c>
      <c r="AY534" s="42" t="s">
        <v>176</v>
      </c>
      <c r="BE534" s="137">
        <f>IF(N534="základní",J534,0)</f>
        <v>0</v>
      </c>
      <c r="BF534" s="137">
        <f>IF(N534="snížená",J534,0)</f>
        <v>0</v>
      </c>
      <c r="BG534" s="137">
        <f>IF(N534="zákl. přenesená",J534,0)</f>
        <v>0</v>
      </c>
      <c r="BH534" s="137">
        <f>IF(N534="sníž. přenesená",J534,0)</f>
        <v>0</v>
      </c>
      <c r="BI534" s="137">
        <f>IF(N534="nulová",J534,0)</f>
        <v>0</v>
      </c>
      <c r="BJ534" s="42" t="s">
        <v>81</v>
      </c>
      <c r="BK534" s="137">
        <f>ROUND(I534*H534,2)</f>
        <v>0</v>
      </c>
      <c r="BL534" s="42" t="s">
        <v>256</v>
      </c>
      <c r="BM534" s="136" t="s">
        <v>856</v>
      </c>
    </row>
    <row r="535" spans="2:65" s="139" customFormat="1">
      <c r="B535" s="138"/>
      <c r="D535" s="140" t="s">
        <v>184</v>
      </c>
      <c r="E535" s="141" t="s">
        <v>1</v>
      </c>
      <c r="F535" s="142" t="s">
        <v>127</v>
      </c>
      <c r="H535" s="143">
        <v>6.2469999999999999</v>
      </c>
      <c r="L535" s="138"/>
      <c r="M535" s="144"/>
      <c r="T535" s="145"/>
      <c r="AT535" s="141" t="s">
        <v>184</v>
      </c>
      <c r="AU535" s="141" t="s">
        <v>86</v>
      </c>
      <c r="AV535" s="139" t="s">
        <v>86</v>
      </c>
      <c r="AW535" s="139" t="s">
        <v>32</v>
      </c>
      <c r="AX535" s="139" t="s">
        <v>81</v>
      </c>
      <c r="AY535" s="141" t="s">
        <v>176</v>
      </c>
    </row>
    <row r="536" spans="2:65" s="50" customFormat="1" ht="16.5" customHeight="1">
      <c r="B536" s="49"/>
      <c r="C536" s="125" t="s">
        <v>857</v>
      </c>
      <c r="D536" s="125" t="s">
        <v>178</v>
      </c>
      <c r="E536" s="126" t="s">
        <v>858</v>
      </c>
      <c r="F536" s="127" t="s">
        <v>859</v>
      </c>
      <c r="G536" s="128" t="s">
        <v>181</v>
      </c>
      <c r="H536" s="129">
        <v>6.2469999999999999</v>
      </c>
      <c r="I536" s="21"/>
      <c r="J536" s="130">
        <f>ROUND(I536*H536,2)</f>
        <v>0</v>
      </c>
      <c r="K536" s="131"/>
      <c r="L536" s="49"/>
      <c r="M536" s="132" t="s">
        <v>1</v>
      </c>
      <c r="N536" s="133" t="s">
        <v>41</v>
      </c>
      <c r="P536" s="134">
        <f>O536*H536</f>
        <v>0</v>
      </c>
      <c r="Q536" s="134">
        <v>2.9999999999999997E-4</v>
      </c>
      <c r="R536" s="134">
        <f>Q536*H536</f>
        <v>1.8740999999999999E-3</v>
      </c>
      <c r="S536" s="134">
        <v>0</v>
      </c>
      <c r="T536" s="135">
        <f>S536*H536</f>
        <v>0</v>
      </c>
      <c r="AR536" s="136" t="s">
        <v>256</v>
      </c>
      <c r="AT536" s="136" t="s">
        <v>178</v>
      </c>
      <c r="AU536" s="136" t="s">
        <v>86</v>
      </c>
      <c r="AY536" s="42" t="s">
        <v>176</v>
      </c>
      <c r="BE536" s="137">
        <f>IF(N536="základní",J536,0)</f>
        <v>0</v>
      </c>
      <c r="BF536" s="137">
        <f>IF(N536="snížená",J536,0)</f>
        <v>0</v>
      </c>
      <c r="BG536" s="137">
        <f>IF(N536="zákl. přenesená",J536,0)</f>
        <v>0</v>
      </c>
      <c r="BH536" s="137">
        <f>IF(N536="sníž. přenesená",J536,0)</f>
        <v>0</v>
      </c>
      <c r="BI536" s="137">
        <f>IF(N536="nulová",J536,0)</f>
        <v>0</v>
      </c>
      <c r="BJ536" s="42" t="s">
        <v>81</v>
      </c>
      <c r="BK536" s="137">
        <f>ROUND(I536*H536,2)</f>
        <v>0</v>
      </c>
      <c r="BL536" s="42" t="s">
        <v>256</v>
      </c>
      <c r="BM536" s="136" t="s">
        <v>860</v>
      </c>
    </row>
    <row r="537" spans="2:65" s="139" customFormat="1">
      <c r="B537" s="138"/>
      <c r="D537" s="140" t="s">
        <v>184</v>
      </c>
      <c r="E537" s="141" t="s">
        <v>1</v>
      </c>
      <c r="F537" s="142" t="s">
        <v>127</v>
      </c>
      <c r="H537" s="143">
        <v>6.2469999999999999</v>
      </c>
      <c r="L537" s="138"/>
      <c r="M537" s="144"/>
      <c r="T537" s="145"/>
      <c r="AT537" s="141" t="s">
        <v>184</v>
      </c>
      <c r="AU537" s="141" t="s">
        <v>86</v>
      </c>
      <c r="AV537" s="139" t="s">
        <v>86</v>
      </c>
      <c r="AW537" s="139" t="s">
        <v>32</v>
      </c>
      <c r="AX537" s="139" t="s">
        <v>81</v>
      </c>
      <c r="AY537" s="141" t="s">
        <v>176</v>
      </c>
    </row>
    <row r="538" spans="2:65" s="50" customFormat="1" ht="21.75" customHeight="1">
      <c r="B538" s="49"/>
      <c r="C538" s="125" t="s">
        <v>861</v>
      </c>
      <c r="D538" s="125" t="s">
        <v>178</v>
      </c>
      <c r="E538" s="126" t="s">
        <v>862</v>
      </c>
      <c r="F538" s="127" t="s">
        <v>863</v>
      </c>
      <c r="G538" s="128" t="s">
        <v>181</v>
      </c>
      <c r="H538" s="129">
        <v>6.2469999999999999</v>
      </c>
      <c r="I538" s="21"/>
      <c r="J538" s="130">
        <f>ROUND(I538*H538,2)</f>
        <v>0</v>
      </c>
      <c r="K538" s="131"/>
      <c r="L538" s="49"/>
      <c r="M538" s="132" t="s">
        <v>1</v>
      </c>
      <c r="N538" s="133" t="s">
        <v>41</v>
      </c>
      <c r="P538" s="134">
        <f>O538*H538</f>
        <v>0</v>
      </c>
      <c r="Q538" s="134">
        <v>2.5499999999999998E-2</v>
      </c>
      <c r="R538" s="134">
        <f>Q538*H538</f>
        <v>0.15929849999999998</v>
      </c>
      <c r="S538" s="134">
        <v>0</v>
      </c>
      <c r="T538" s="135">
        <f>S538*H538</f>
        <v>0</v>
      </c>
      <c r="AR538" s="136" t="s">
        <v>256</v>
      </c>
      <c r="AT538" s="136" t="s">
        <v>178</v>
      </c>
      <c r="AU538" s="136" t="s">
        <v>86</v>
      </c>
      <c r="AY538" s="42" t="s">
        <v>176</v>
      </c>
      <c r="BE538" s="137">
        <f>IF(N538="základní",J538,0)</f>
        <v>0</v>
      </c>
      <c r="BF538" s="137">
        <f>IF(N538="snížená",J538,0)</f>
        <v>0</v>
      </c>
      <c r="BG538" s="137">
        <f>IF(N538="zákl. přenesená",J538,0)</f>
        <v>0</v>
      </c>
      <c r="BH538" s="137">
        <f>IF(N538="sníž. přenesená",J538,0)</f>
        <v>0</v>
      </c>
      <c r="BI538" s="137">
        <f>IF(N538="nulová",J538,0)</f>
        <v>0</v>
      </c>
      <c r="BJ538" s="42" t="s">
        <v>81</v>
      </c>
      <c r="BK538" s="137">
        <f>ROUND(I538*H538,2)</f>
        <v>0</v>
      </c>
      <c r="BL538" s="42" t="s">
        <v>256</v>
      </c>
      <c r="BM538" s="136" t="s">
        <v>864</v>
      </c>
    </row>
    <row r="539" spans="2:65" s="154" customFormat="1">
      <c r="B539" s="153"/>
      <c r="D539" s="140" t="s">
        <v>184</v>
      </c>
      <c r="E539" s="155" t="s">
        <v>1</v>
      </c>
      <c r="F539" s="156" t="s">
        <v>288</v>
      </c>
      <c r="H539" s="155" t="s">
        <v>1</v>
      </c>
      <c r="L539" s="153"/>
      <c r="M539" s="157"/>
      <c r="T539" s="158"/>
      <c r="AT539" s="155" t="s">
        <v>184</v>
      </c>
      <c r="AU539" s="155" t="s">
        <v>86</v>
      </c>
      <c r="AV539" s="154" t="s">
        <v>81</v>
      </c>
      <c r="AW539" s="154" t="s">
        <v>32</v>
      </c>
      <c r="AX539" s="154" t="s">
        <v>76</v>
      </c>
      <c r="AY539" s="155" t="s">
        <v>176</v>
      </c>
    </row>
    <row r="540" spans="2:65" s="139" customFormat="1">
      <c r="B540" s="138"/>
      <c r="D540" s="140" t="s">
        <v>184</v>
      </c>
      <c r="E540" s="141" t="s">
        <v>1</v>
      </c>
      <c r="F540" s="142" t="s">
        <v>865</v>
      </c>
      <c r="H540" s="143">
        <v>1.385</v>
      </c>
      <c r="L540" s="138"/>
      <c r="M540" s="144"/>
      <c r="T540" s="145"/>
      <c r="AT540" s="141" t="s">
        <v>184</v>
      </c>
      <c r="AU540" s="141" t="s">
        <v>86</v>
      </c>
      <c r="AV540" s="139" t="s">
        <v>86</v>
      </c>
      <c r="AW540" s="139" t="s">
        <v>32</v>
      </c>
      <c r="AX540" s="139" t="s">
        <v>76</v>
      </c>
      <c r="AY540" s="141" t="s">
        <v>176</v>
      </c>
    </row>
    <row r="541" spans="2:65" s="154" customFormat="1">
      <c r="B541" s="153"/>
      <c r="D541" s="140" t="s">
        <v>184</v>
      </c>
      <c r="E541" s="155" t="s">
        <v>1</v>
      </c>
      <c r="F541" s="156" t="s">
        <v>289</v>
      </c>
      <c r="H541" s="155" t="s">
        <v>1</v>
      </c>
      <c r="L541" s="153"/>
      <c r="M541" s="157"/>
      <c r="T541" s="158"/>
      <c r="AT541" s="155" t="s">
        <v>184</v>
      </c>
      <c r="AU541" s="155" t="s">
        <v>86</v>
      </c>
      <c r="AV541" s="154" t="s">
        <v>81</v>
      </c>
      <c r="AW541" s="154" t="s">
        <v>32</v>
      </c>
      <c r="AX541" s="154" t="s">
        <v>76</v>
      </c>
      <c r="AY541" s="155" t="s">
        <v>176</v>
      </c>
    </row>
    <row r="542" spans="2:65" s="139" customFormat="1">
      <c r="B542" s="138"/>
      <c r="D542" s="140" t="s">
        <v>184</v>
      </c>
      <c r="E542" s="141" t="s">
        <v>1</v>
      </c>
      <c r="F542" s="142" t="s">
        <v>866</v>
      </c>
      <c r="H542" s="143">
        <v>0.73199999999999998</v>
      </c>
      <c r="L542" s="138"/>
      <c r="M542" s="144"/>
      <c r="T542" s="145"/>
      <c r="AT542" s="141" t="s">
        <v>184</v>
      </c>
      <c r="AU542" s="141" t="s">
        <v>86</v>
      </c>
      <c r="AV542" s="139" t="s">
        <v>86</v>
      </c>
      <c r="AW542" s="139" t="s">
        <v>32</v>
      </c>
      <c r="AX542" s="139" t="s">
        <v>76</v>
      </c>
      <c r="AY542" s="141" t="s">
        <v>176</v>
      </c>
    </row>
    <row r="543" spans="2:65" s="154" customFormat="1">
      <c r="B543" s="153"/>
      <c r="D543" s="140" t="s">
        <v>184</v>
      </c>
      <c r="E543" s="155" t="s">
        <v>1</v>
      </c>
      <c r="F543" s="156" t="s">
        <v>291</v>
      </c>
      <c r="H543" s="155" t="s">
        <v>1</v>
      </c>
      <c r="L543" s="153"/>
      <c r="M543" s="157"/>
      <c r="T543" s="158"/>
      <c r="AT543" s="155" t="s">
        <v>184</v>
      </c>
      <c r="AU543" s="155" t="s">
        <v>86</v>
      </c>
      <c r="AV543" s="154" t="s">
        <v>81</v>
      </c>
      <c r="AW543" s="154" t="s">
        <v>32</v>
      </c>
      <c r="AX543" s="154" t="s">
        <v>76</v>
      </c>
      <c r="AY543" s="155" t="s">
        <v>176</v>
      </c>
    </row>
    <row r="544" spans="2:65" s="139" customFormat="1">
      <c r="B544" s="138"/>
      <c r="D544" s="140" t="s">
        <v>184</v>
      </c>
      <c r="E544" s="141" t="s">
        <v>1</v>
      </c>
      <c r="F544" s="142" t="s">
        <v>867</v>
      </c>
      <c r="H544" s="143">
        <v>2.04</v>
      </c>
      <c r="L544" s="138"/>
      <c r="M544" s="144"/>
      <c r="T544" s="145"/>
      <c r="AT544" s="141" t="s">
        <v>184</v>
      </c>
      <c r="AU544" s="141" t="s">
        <v>86</v>
      </c>
      <c r="AV544" s="139" t="s">
        <v>86</v>
      </c>
      <c r="AW544" s="139" t="s">
        <v>32</v>
      </c>
      <c r="AX544" s="139" t="s">
        <v>76</v>
      </c>
      <c r="AY544" s="141" t="s">
        <v>176</v>
      </c>
    </row>
    <row r="545" spans="2:65" s="154" customFormat="1">
      <c r="B545" s="153"/>
      <c r="D545" s="140" t="s">
        <v>184</v>
      </c>
      <c r="E545" s="155" t="s">
        <v>1</v>
      </c>
      <c r="F545" s="156" t="s">
        <v>293</v>
      </c>
      <c r="H545" s="155" t="s">
        <v>1</v>
      </c>
      <c r="L545" s="153"/>
      <c r="M545" s="157"/>
      <c r="T545" s="158"/>
      <c r="AT545" s="155" t="s">
        <v>184</v>
      </c>
      <c r="AU545" s="155" t="s">
        <v>86</v>
      </c>
      <c r="AV545" s="154" t="s">
        <v>81</v>
      </c>
      <c r="AW545" s="154" t="s">
        <v>32</v>
      </c>
      <c r="AX545" s="154" t="s">
        <v>76</v>
      </c>
      <c r="AY545" s="155" t="s">
        <v>176</v>
      </c>
    </row>
    <row r="546" spans="2:65" s="139" customFormat="1">
      <c r="B546" s="138"/>
      <c r="D546" s="140" t="s">
        <v>184</v>
      </c>
      <c r="E546" s="141" t="s">
        <v>1</v>
      </c>
      <c r="F546" s="142" t="s">
        <v>868</v>
      </c>
      <c r="H546" s="143">
        <v>2.09</v>
      </c>
      <c r="L546" s="138"/>
      <c r="M546" s="144"/>
      <c r="T546" s="145"/>
      <c r="AT546" s="141" t="s">
        <v>184</v>
      </c>
      <c r="AU546" s="141" t="s">
        <v>86</v>
      </c>
      <c r="AV546" s="139" t="s">
        <v>86</v>
      </c>
      <c r="AW546" s="139" t="s">
        <v>32</v>
      </c>
      <c r="AX546" s="139" t="s">
        <v>76</v>
      </c>
      <c r="AY546" s="141" t="s">
        <v>176</v>
      </c>
    </row>
    <row r="547" spans="2:65" s="147" customFormat="1">
      <c r="B547" s="146"/>
      <c r="D547" s="140" t="s">
        <v>184</v>
      </c>
      <c r="E547" s="148" t="s">
        <v>127</v>
      </c>
      <c r="F547" s="149" t="s">
        <v>188</v>
      </c>
      <c r="H547" s="150">
        <v>6.2469999999999999</v>
      </c>
      <c r="L547" s="146"/>
      <c r="M547" s="151"/>
      <c r="T547" s="152"/>
      <c r="AT547" s="148" t="s">
        <v>184</v>
      </c>
      <c r="AU547" s="148" t="s">
        <v>86</v>
      </c>
      <c r="AV547" s="147" t="s">
        <v>182</v>
      </c>
      <c r="AW547" s="147" t="s">
        <v>32</v>
      </c>
      <c r="AX547" s="147" t="s">
        <v>81</v>
      </c>
      <c r="AY547" s="148" t="s">
        <v>176</v>
      </c>
    </row>
    <row r="548" spans="2:65" s="50" customFormat="1" ht="16.5" customHeight="1">
      <c r="B548" s="49"/>
      <c r="C548" s="125" t="s">
        <v>869</v>
      </c>
      <c r="D548" s="125" t="s">
        <v>178</v>
      </c>
      <c r="E548" s="126" t="s">
        <v>870</v>
      </c>
      <c r="F548" s="127" t="s">
        <v>871</v>
      </c>
      <c r="G548" s="128" t="s">
        <v>181</v>
      </c>
      <c r="H548" s="129">
        <v>6.2469999999999999</v>
      </c>
      <c r="I548" s="21"/>
      <c r="J548" s="130">
        <f>ROUND(I548*H548,2)</f>
        <v>0</v>
      </c>
      <c r="K548" s="131"/>
      <c r="L548" s="49"/>
      <c r="M548" s="132" t="s">
        <v>1</v>
      </c>
      <c r="N548" s="133" t="s">
        <v>41</v>
      </c>
      <c r="P548" s="134">
        <f>O548*H548</f>
        <v>0</v>
      </c>
      <c r="Q548" s="134">
        <v>8.9999999999999993E-3</v>
      </c>
      <c r="R548" s="134">
        <f>Q548*H548</f>
        <v>5.6222999999999995E-2</v>
      </c>
      <c r="S548" s="134">
        <v>0</v>
      </c>
      <c r="T548" s="135">
        <f>S548*H548</f>
        <v>0</v>
      </c>
      <c r="AR548" s="136" t="s">
        <v>256</v>
      </c>
      <c r="AT548" s="136" t="s">
        <v>178</v>
      </c>
      <c r="AU548" s="136" t="s">
        <v>86</v>
      </c>
      <c r="AY548" s="42" t="s">
        <v>176</v>
      </c>
      <c r="BE548" s="137">
        <f>IF(N548="základní",J548,0)</f>
        <v>0</v>
      </c>
      <c r="BF548" s="137">
        <f>IF(N548="snížená",J548,0)</f>
        <v>0</v>
      </c>
      <c r="BG548" s="137">
        <f>IF(N548="zákl. přenesená",J548,0)</f>
        <v>0</v>
      </c>
      <c r="BH548" s="137">
        <f>IF(N548="sníž. přenesená",J548,0)</f>
        <v>0</v>
      </c>
      <c r="BI548" s="137">
        <f>IF(N548="nulová",J548,0)</f>
        <v>0</v>
      </c>
      <c r="BJ548" s="42" t="s">
        <v>81</v>
      </c>
      <c r="BK548" s="137">
        <f>ROUND(I548*H548,2)</f>
        <v>0</v>
      </c>
      <c r="BL548" s="42" t="s">
        <v>256</v>
      </c>
      <c r="BM548" s="136" t="s">
        <v>872</v>
      </c>
    </row>
    <row r="549" spans="2:65" s="154" customFormat="1" ht="20">
      <c r="B549" s="153"/>
      <c r="D549" s="140" t="s">
        <v>184</v>
      </c>
      <c r="E549" s="155" t="s">
        <v>1</v>
      </c>
      <c r="F549" s="156" t="s">
        <v>873</v>
      </c>
      <c r="H549" s="155" t="s">
        <v>1</v>
      </c>
      <c r="L549" s="153"/>
      <c r="M549" s="157"/>
      <c r="T549" s="158"/>
      <c r="AT549" s="155" t="s">
        <v>184</v>
      </c>
      <c r="AU549" s="155" t="s">
        <v>86</v>
      </c>
      <c r="AV549" s="154" t="s">
        <v>81</v>
      </c>
      <c r="AW549" s="154" t="s">
        <v>32</v>
      </c>
      <c r="AX549" s="154" t="s">
        <v>76</v>
      </c>
      <c r="AY549" s="155" t="s">
        <v>176</v>
      </c>
    </row>
    <row r="550" spans="2:65" s="139" customFormat="1">
      <c r="B550" s="138"/>
      <c r="D550" s="140" t="s">
        <v>184</v>
      </c>
      <c r="E550" s="141" t="s">
        <v>1</v>
      </c>
      <c r="F550" s="142" t="s">
        <v>127</v>
      </c>
      <c r="H550" s="143">
        <v>6.2469999999999999</v>
      </c>
      <c r="L550" s="138"/>
      <c r="M550" s="144"/>
      <c r="T550" s="145"/>
      <c r="AT550" s="141" t="s">
        <v>184</v>
      </c>
      <c r="AU550" s="141" t="s">
        <v>86</v>
      </c>
      <c r="AV550" s="139" t="s">
        <v>86</v>
      </c>
      <c r="AW550" s="139" t="s">
        <v>32</v>
      </c>
      <c r="AX550" s="139" t="s">
        <v>81</v>
      </c>
      <c r="AY550" s="141" t="s">
        <v>176</v>
      </c>
    </row>
    <row r="551" spans="2:65" s="50" customFormat="1" ht="16.5" customHeight="1">
      <c r="B551" s="49"/>
      <c r="C551" s="159" t="s">
        <v>874</v>
      </c>
      <c r="D551" s="159" t="s">
        <v>240</v>
      </c>
      <c r="E551" s="160" t="s">
        <v>875</v>
      </c>
      <c r="F551" s="161" t="s">
        <v>876</v>
      </c>
      <c r="G551" s="162" t="s">
        <v>181</v>
      </c>
      <c r="H551" s="163">
        <v>7.1840000000000002</v>
      </c>
      <c r="I551" s="22"/>
      <c r="J551" s="164">
        <f>ROUND(I551*H551,2)</f>
        <v>0</v>
      </c>
      <c r="K551" s="165"/>
      <c r="L551" s="166"/>
      <c r="M551" s="167" t="s">
        <v>1</v>
      </c>
      <c r="N551" s="168" t="s">
        <v>41</v>
      </c>
      <c r="P551" s="134">
        <f>O551*H551</f>
        <v>0</v>
      </c>
      <c r="Q551" s="134">
        <v>2.3E-2</v>
      </c>
      <c r="R551" s="134">
        <f>Q551*H551</f>
        <v>0.16523199999999999</v>
      </c>
      <c r="S551" s="134">
        <v>0</v>
      </c>
      <c r="T551" s="135">
        <f>S551*H551</f>
        <v>0</v>
      </c>
      <c r="AR551" s="136" t="s">
        <v>354</v>
      </c>
      <c r="AT551" s="136" t="s">
        <v>240</v>
      </c>
      <c r="AU551" s="136" t="s">
        <v>86</v>
      </c>
      <c r="AY551" s="42" t="s">
        <v>176</v>
      </c>
      <c r="BE551" s="137">
        <f>IF(N551="základní",J551,0)</f>
        <v>0</v>
      </c>
      <c r="BF551" s="137">
        <f>IF(N551="snížená",J551,0)</f>
        <v>0</v>
      </c>
      <c r="BG551" s="137">
        <f>IF(N551="zákl. přenesená",J551,0)</f>
        <v>0</v>
      </c>
      <c r="BH551" s="137">
        <f>IF(N551="sníž. přenesená",J551,0)</f>
        <v>0</v>
      </c>
      <c r="BI551" s="137">
        <f>IF(N551="nulová",J551,0)</f>
        <v>0</v>
      </c>
      <c r="BJ551" s="42" t="s">
        <v>81</v>
      </c>
      <c r="BK551" s="137">
        <f>ROUND(I551*H551,2)</f>
        <v>0</v>
      </c>
      <c r="BL551" s="42" t="s">
        <v>256</v>
      </c>
      <c r="BM551" s="136" t="s">
        <v>877</v>
      </c>
    </row>
    <row r="552" spans="2:65" s="154" customFormat="1">
      <c r="B552" s="153"/>
      <c r="D552" s="140" t="s">
        <v>184</v>
      </c>
      <c r="E552" s="155" t="s">
        <v>1</v>
      </c>
      <c r="F552" s="156" t="s">
        <v>878</v>
      </c>
      <c r="H552" s="155" t="s">
        <v>1</v>
      </c>
      <c r="L552" s="153"/>
      <c r="M552" s="157"/>
      <c r="T552" s="158"/>
      <c r="AT552" s="155" t="s">
        <v>184</v>
      </c>
      <c r="AU552" s="155" t="s">
        <v>86</v>
      </c>
      <c r="AV552" s="154" t="s">
        <v>81</v>
      </c>
      <c r="AW552" s="154" t="s">
        <v>32</v>
      </c>
      <c r="AX552" s="154" t="s">
        <v>76</v>
      </c>
      <c r="AY552" s="155" t="s">
        <v>176</v>
      </c>
    </row>
    <row r="553" spans="2:65" s="139" customFormat="1">
      <c r="B553" s="138"/>
      <c r="D553" s="140" t="s">
        <v>184</v>
      </c>
      <c r="E553" s="141" t="s">
        <v>1</v>
      </c>
      <c r="F553" s="142" t="s">
        <v>879</v>
      </c>
      <c r="H553" s="143">
        <v>7.1840000000000002</v>
      </c>
      <c r="L553" s="138"/>
      <c r="M553" s="144"/>
      <c r="T553" s="145"/>
      <c r="AT553" s="141" t="s">
        <v>184</v>
      </c>
      <c r="AU553" s="141" t="s">
        <v>86</v>
      </c>
      <c r="AV553" s="139" t="s">
        <v>86</v>
      </c>
      <c r="AW553" s="139" t="s">
        <v>32</v>
      </c>
      <c r="AX553" s="139" t="s">
        <v>81</v>
      </c>
      <c r="AY553" s="141" t="s">
        <v>176</v>
      </c>
    </row>
    <row r="554" spans="2:65" s="50" customFormat="1" ht="24.25" customHeight="1">
      <c r="B554" s="49"/>
      <c r="C554" s="125" t="s">
        <v>880</v>
      </c>
      <c r="D554" s="125" t="s">
        <v>178</v>
      </c>
      <c r="E554" s="126" t="s">
        <v>881</v>
      </c>
      <c r="F554" s="127" t="s">
        <v>882</v>
      </c>
      <c r="G554" s="128" t="s">
        <v>586</v>
      </c>
      <c r="H554" s="23"/>
      <c r="I554" s="21"/>
      <c r="J554" s="130">
        <f>ROUND(I554*H554,2)</f>
        <v>0</v>
      </c>
      <c r="K554" s="131"/>
      <c r="L554" s="49"/>
      <c r="M554" s="132" t="s">
        <v>1</v>
      </c>
      <c r="N554" s="133" t="s">
        <v>41</v>
      </c>
      <c r="P554" s="134">
        <f>O554*H554</f>
        <v>0</v>
      </c>
      <c r="Q554" s="134">
        <v>0</v>
      </c>
      <c r="R554" s="134">
        <f>Q554*H554</f>
        <v>0</v>
      </c>
      <c r="S554" s="134">
        <v>0</v>
      </c>
      <c r="T554" s="135">
        <f>S554*H554</f>
        <v>0</v>
      </c>
      <c r="AR554" s="136" t="s">
        <v>256</v>
      </c>
      <c r="AT554" s="136" t="s">
        <v>178</v>
      </c>
      <c r="AU554" s="136" t="s">
        <v>86</v>
      </c>
      <c r="AY554" s="42" t="s">
        <v>176</v>
      </c>
      <c r="BE554" s="137">
        <f>IF(N554="základní",J554,0)</f>
        <v>0</v>
      </c>
      <c r="BF554" s="137">
        <f>IF(N554="snížená",J554,0)</f>
        <v>0</v>
      </c>
      <c r="BG554" s="137">
        <f>IF(N554="zákl. přenesená",J554,0)</f>
        <v>0</v>
      </c>
      <c r="BH554" s="137">
        <f>IF(N554="sníž. přenesená",J554,0)</f>
        <v>0</v>
      </c>
      <c r="BI554" s="137">
        <f>IF(N554="nulová",J554,0)</f>
        <v>0</v>
      </c>
      <c r="BJ554" s="42" t="s">
        <v>81</v>
      </c>
      <c r="BK554" s="137">
        <f>ROUND(I554*H554,2)</f>
        <v>0</v>
      </c>
      <c r="BL554" s="42" t="s">
        <v>256</v>
      </c>
      <c r="BM554" s="136" t="s">
        <v>883</v>
      </c>
    </row>
    <row r="555" spans="2:65" s="114" customFormat="1" ht="22.9" customHeight="1">
      <c r="B555" s="113"/>
      <c r="D555" s="115" t="s">
        <v>75</v>
      </c>
      <c r="E555" s="123" t="s">
        <v>884</v>
      </c>
      <c r="F555" s="123" t="s">
        <v>885</v>
      </c>
      <c r="J555" s="124">
        <f>BK555</f>
        <v>0</v>
      </c>
      <c r="L555" s="113"/>
      <c r="M555" s="118"/>
      <c r="P555" s="119">
        <f>SUM(P556:P565)</f>
        <v>0</v>
      </c>
      <c r="R555" s="119">
        <f>SUM(R556:R565)</f>
        <v>0.57582697999999999</v>
      </c>
      <c r="T555" s="120">
        <f>SUM(T556:T565)</f>
        <v>0.19010249999999998</v>
      </c>
      <c r="AR555" s="115" t="s">
        <v>86</v>
      </c>
      <c r="AT555" s="121" t="s">
        <v>75</v>
      </c>
      <c r="AU555" s="121" t="s">
        <v>81</v>
      </c>
      <c r="AY555" s="115" t="s">
        <v>176</v>
      </c>
      <c r="BK555" s="122">
        <f>SUM(BK556:BK565)</f>
        <v>0</v>
      </c>
    </row>
    <row r="556" spans="2:65" s="50" customFormat="1" ht="24.25" customHeight="1">
      <c r="B556" s="49"/>
      <c r="C556" s="125" t="s">
        <v>886</v>
      </c>
      <c r="D556" s="125" t="s">
        <v>178</v>
      </c>
      <c r="E556" s="126" t="s">
        <v>887</v>
      </c>
      <c r="F556" s="127" t="s">
        <v>888</v>
      </c>
      <c r="G556" s="128" t="s">
        <v>383</v>
      </c>
      <c r="H556" s="129">
        <v>271.57499999999999</v>
      </c>
      <c r="I556" s="21"/>
      <c r="J556" s="130">
        <f>ROUND(I556*H556,2)</f>
        <v>0</v>
      </c>
      <c r="K556" s="131"/>
      <c r="L556" s="49"/>
      <c r="M556" s="132" t="s">
        <v>1</v>
      </c>
      <c r="N556" s="133" t="s">
        <v>41</v>
      </c>
      <c r="P556" s="134">
        <f>O556*H556</f>
        <v>0</v>
      </c>
      <c r="Q556" s="134">
        <v>1.2E-4</v>
      </c>
      <c r="R556" s="134">
        <f>Q556*H556</f>
        <v>3.2589E-2</v>
      </c>
      <c r="S556" s="134">
        <v>6.9999999999999999E-4</v>
      </c>
      <c r="T556" s="135">
        <f>S556*H556</f>
        <v>0.19010249999999998</v>
      </c>
      <c r="AR556" s="136" t="s">
        <v>256</v>
      </c>
      <c r="AT556" s="136" t="s">
        <v>178</v>
      </c>
      <c r="AU556" s="136" t="s">
        <v>86</v>
      </c>
      <c r="AY556" s="42" t="s">
        <v>176</v>
      </c>
      <c r="BE556" s="137">
        <f>IF(N556="základní",J556,0)</f>
        <v>0</v>
      </c>
      <c r="BF556" s="137">
        <f>IF(N556="snížená",J556,0)</f>
        <v>0</v>
      </c>
      <c r="BG556" s="137">
        <f>IF(N556="zákl. přenesená",J556,0)</f>
        <v>0</v>
      </c>
      <c r="BH556" s="137">
        <f>IF(N556="sníž. přenesená",J556,0)</f>
        <v>0</v>
      </c>
      <c r="BI556" s="137">
        <f>IF(N556="nulová",J556,0)</f>
        <v>0</v>
      </c>
      <c r="BJ556" s="42" t="s">
        <v>81</v>
      </c>
      <c r="BK556" s="137">
        <f>ROUND(I556*H556,2)</f>
        <v>0</v>
      </c>
      <c r="BL556" s="42" t="s">
        <v>256</v>
      </c>
      <c r="BM556" s="136" t="s">
        <v>889</v>
      </c>
    </row>
    <row r="557" spans="2:65" s="154" customFormat="1">
      <c r="B557" s="153"/>
      <c r="D557" s="140" t="s">
        <v>184</v>
      </c>
      <c r="E557" s="155" t="s">
        <v>1</v>
      </c>
      <c r="F557" s="156" t="s">
        <v>526</v>
      </c>
      <c r="H557" s="155" t="s">
        <v>1</v>
      </c>
      <c r="L557" s="153"/>
      <c r="M557" s="157"/>
      <c r="T557" s="158"/>
      <c r="AT557" s="155" t="s">
        <v>184</v>
      </c>
      <c r="AU557" s="155" t="s">
        <v>86</v>
      </c>
      <c r="AV557" s="154" t="s">
        <v>81</v>
      </c>
      <c r="AW557" s="154" t="s">
        <v>32</v>
      </c>
      <c r="AX557" s="154" t="s">
        <v>76</v>
      </c>
      <c r="AY557" s="155" t="s">
        <v>176</v>
      </c>
    </row>
    <row r="558" spans="2:65" s="154" customFormat="1">
      <c r="B558" s="153"/>
      <c r="D558" s="140" t="s">
        <v>184</v>
      </c>
      <c r="E558" s="155" t="s">
        <v>1</v>
      </c>
      <c r="F558" s="156" t="s">
        <v>890</v>
      </c>
      <c r="H558" s="155" t="s">
        <v>1</v>
      </c>
      <c r="L558" s="153"/>
      <c r="M558" s="157"/>
      <c r="T558" s="158"/>
      <c r="AT558" s="155" t="s">
        <v>184</v>
      </c>
      <c r="AU558" s="155" t="s">
        <v>86</v>
      </c>
      <c r="AV558" s="154" t="s">
        <v>81</v>
      </c>
      <c r="AW558" s="154" t="s">
        <v>32</v>
      </c>
      <c r="AX558" s="154" t="s">
        <v>76</v>
      </c>
      <c r="AY558" s="155" t="s">
        <v>176</v>
      </c>
    </row>
    <row r="559" spans="2:65" s="139" customFormat="1" ht="20">
      <c r="B559" s="138"/>
      <c r="D559" s="140" t="s">
        <v>184</v>
      </c>
      <c r="E559" s="141" t="s">
        <v>1</v>
      </c>
      <c r="F559" s="142" t="s">
        <v>527</v>
      </c>
      <c r="H559" s="143">
        <v>6.0350000000000001</v>
      </c>
      <c r="L559" s="138"/>
      <c r="M559" s="144"/>
      <c r="T559" s="145"/>
      <c r="AT559" s="141" t="s">
        <v>184</v>
      </c>
      <c r="AU559" s="141" t="s">
        <v>86</v>
      </c>
      <c r="AV559" s="139" t="s">
        <v>86</v>
      </c>
      <c r="AW559" s="139" t="s">
        <v>32</v>
      </c>
      <c r="AX559" s="139" t="s">
        <v>76</v>
      </c>
      <c r="AY559" s="141" t="s">
        <v>176</v>
      </c>
    </row>
    <row r="560" spans="2:65" s="154" customFormat="1">
      <c r="B560" s="153"/>
      <c r="D560" s="140" t="s">
        <v>184</v>
      </c>
      <c r="E560" s="155" t="s">
        <v>1</v>
      </c>
      <c r="F560" s="156" t="s">
        <v>891</v>
      </c>
      <c r="H560" s="155" t="s">
        <v>1</v>
      </c>
      <c r="L560" s="153"/>
      <c r="M560" s="157"/>
      <c r="T560" s="158"/>
      <c r="AT560" s="155" t="s">
        <v>184</v>
      </c>
      <c r="AU560" s="155" t="s">
        <v>86</v>
      </c>
      <c r="AV560" s="154" t="s">
        <v>81</v>
      </c>
      <c r="AW560" s="154" t="s">
        <v>32</v>
      </c>
      <c r="AX560" s="154" t="s">
        <v>76</v>
      </c>
      <c r="AY560" s="155" t="s">
        <v>176</v>
      </c>
    </row>
    <row r="561" spans="2:65" s="139" customFormat="1">
      <c r="B561" s="138"/>
      <c r="D561" s="140" t="s">
        <v>184</v>
      </c>
      <c r="E561" s="141" t="s">
        <v>1</v>
      </c>
      <c r="F561" s="142" t="s">
        <v>892</v>
      </c>
      <c r="H561" s="143">
        <v>271.57499999999999</v>
      </c>
      <c r="L561" s="138"/>
      <c r="M561" s="144"/>
      <c r="T561" s="145"/>
      <c r="AT561" s="141" t="s">
        <v>184</v>
      </c>
      <c r="AU561" s="141" t="s">
        <v>86</v>
      </c>
      <c r="AV561" s="139" t="s">
        <v>86</v>
      </c>
      <c r="AW561" s="139" t="s">
        <v>32</v>
      </c>
      <c r="AX561" s="139" t="s">
        <v>81</v>
      </c>
      <c r="AY561" s="141" t="s">
        <v>176</v>
      </c>
    </row>
    <row r="562" spans="2:65" s="50" customFormat="1" ht="16.5" customHeight="1">
      <c r="B562" s="49"/>
      <c r="C562" s="159" t="s">
        <v>893</v>
      </c>
      <c r="D562" s="159" t="s">
        <v>240</v>
      </c>
      <c r="E562" s="160" t="s">
        <v>894</v>
      </c>
      <c r="F562" s="161" t="s">
        <v>895</v>
      </c>
      <c r="G562" s="162" t="s">
        <v>383</v>
      </c>
      <c r="H562" s="163">
        <v>285.154</v>
      </c>
      <c r="I562" s="22"/>
      <c r="J562" s="164">
        <f>ROUND(I562*H562,2)</f>
        <v>0</v>
      </c>
      <c r="K562" s="165"/>
      <c r="L562" s="166"/>
      <c r="M562" s="167" t="s">
        <v>1</v>
      </c>
      <c r="N562" s="168" t="s">
        <v>41</v>
      </c>
      <c r="P562" s="134">
        <f>O562*H562</f>
        <v>0</v>
      </c>
      <c r="Q562" s="134">
        <v>1.8699999999999999E-3</v>
      </c>
      <c r="R562" s="134">
        <f>Q562*H562</f>
        <v>0.53323798</v>
      </c>
      <c r="S562" s="134">
        <v>0</v>
      </c>
      <c r="T562" s="135">
        <f>S562*H562</f>
        <v>0</v>
      </c>
      <c r="AR562" s="136" t="s">
        <v>354</v>
      </c>
      <c r="AT562" s="136" t="s">
        <v>240</v>
      </c>
      <c r="AU562" s="136" t="s">
        <v>86</v>
      </c>
      <c r="AY562" s="42" t="s">
        <v>176</v>
      </c>
      <c r="BE562" s="137">
        <f>IF(N562="základní",J562,0)</f>
        <v>0</v>
      </c>
      <c r="BF562" s="137">
        <f>IF(N562="snížená",J562,0)</f>
        <v>0</v>
      </c>
      <c r="BG562" s="137">
        <f>IF(N562="zákl. přenesená",J562,0)</f>
        <v>0</v>
      </c>
      <c r="BH562" s="137">
        <f>IF(N562="sníž. přenesená",J562,0)</f>
        <v>0</v>
      </c>
      <c r="BI562" s="137">
        <f>IF(N562="nulová",J562,0)</f>
        <v>0</v>
      </c>
      <c r="BJ562" s="42" t="s">
        <v>81</v>
      </c>
      <c r="BK562" s="137">
        <f>ROUND(I562*H562,2)</f>
        <v>0</v>
      </c>
      <c r="BL562" s="42" t="s">
        <v>256</v>
      </c>
      <c r="BM562" s="136" t="s">
        <v>896</v>
      </c>
    </row>
    <row r="563" spans="2:65" s="139" customFormat="1">
      <c r="B563" s="138"/>
      <c r="D563" s="140" t="s">
        <v>184</v>
      </c>
      <c r="E563" s="141" t="s">
        <v>1</v>
      </c>
      <c r="F563" s="142" t="s">
        <v>897</v>
      </c>
      <c r="H563" s="143">
        <v>285.154</v>
      </c>
      <c r="L563" s="138"/>
      <c r="M563" s="144"/>
      <c r="T563" s="145"/>
      <c r="AT563" s="141" t="s">
        <v>184</v>
      </c>
      <c r="AU563" s="141" t="s">
        <v>86</v>
      </c>
      <c r="AV563" s="139" t="s">
        <v>86</v>
      </c>
      <c r="AW563" s="139" t="s">
        <v>32</v>
      </c>
      <c r="AX563" s="139" t="s">
        <v>81</v>
      </c>
      <c r="AY563" s="141" t="s">
        <v>176</v>
      </c>
    </row>
    <row r="564" spans="2:65" s="50" customFormat="1" ht="21.75" customHeight="1">
      <c r="B564" s="49"/>
      <c r="C564" s="125" t="s">
        <v>898</v>
      </c>
      <c r="D564" s="125" t="s">
        <v>178</v>
      </c>
      <c r="E564" s="126" t="s">
        <v>899</v>
      </c>
      <c r="F564" s="127" t="s">
        <v>900</v>
      </c>
      <c r="G564" s="128" t="s">
        <v>268</v>
      </c>
      <c r="H564" s="129">
        <v>20</v>
      </c>
      <c r="I564" s="21"/>
      <c r="J564" s="130">
        <f>ROUND(I564*H564,2)</f>
        <v>0</v>
      </c>
      <c r="K564" s="131"/>
      <c r="L564" s="49"/>
      <c r="M564" s="132" t="s">
        <v>1</v>
      </c>
      <c r="N564" s="133" t="s">
        <v>41</v>
      </c>
      <c r="P564" s="134">
        <f>O564*H564</f>
        <v>0</v>
      </c>
      <c r="Q564" s="134">
        <v>5.0000000000000001E-4</v>
      </c>
      <c r="R564" s="134">
        <f>Q564*H564</f>
        <v>0.01</v>
      </c>
      <c r="S564" s="134">
        <v>0</v>
      </c>
      <c r="T564" s="135">
        <f>S564*H564</f>
        <v>0</v>
      </c>
      <c r="AR564" s="136" t="s">
        <v>256</v>
      </c>
      <c r="AT564" s="136" t="s">
        <v>178</v>
      </c>
      <c r="AU564" s="136" t="s">
        <v>86</v>
      </c>
      <c r="AY564" s="42" t="s">
        <v>176</v>
      </c>
      <c r="BE564" s="137">
        <f>IF(N564="základní",J564,0)</f>
        <v>0</v>
      </c>
      <c r="BF564" s="137">
        <f>IF(N564="snížená",J564,0)</f>
        <v>0</v>
      </c>
      <c r="BG564" s="137">
        <f>IF(N564="zákl. přenesená",J564,0)</f>
        <v>0</v>
      </c>
      <c r="BH564" s="137">
        <f>IF(N564="sníž. přenesená",J564,0)</f>
        <v>0</v>
      </c>
      <c r="BI564" s="137">
        <f>IF(N564="nulová",J564,0)</f>
        <v>0</v>
      </c>
      <c r="BJ564" s="42" t="s">
        <v>81</v>
      </c>
      <c r="BK564" s="137">
        <f>ROUND(I564*H564,2)</f>
        <v>0</v>
      </c>
      <c r="BL564" s="42" t="s">
        <v>256</v>
      </c>
      <c r="BM564" s="136" t="s">
        <v>901</v>
      </c>
    </row>
    <row r="565" spans="2:65" s="50" customFormat="1" ht="24.25" customHeight="1">
      <c r="B565" s="49"/>
      <c r="C565" s="125" t="s">
        <v>902</v>
      </c>
      <c r="D565" s="125" t="s">
        <v>178</v>
      </c>
      <c r="E565" s="126" t="s">
        <v>903</v>
      </c>
      <c r="F565" s="127" t="s">
        <v>904</v>
      </c>
      <c r="G565" s="128" t="s">
        <v>586</v>
      </c>
      <c r="H565" s="23"/>
      <c r="I565" s="21"/>
      <c r="J565" s="130">
        <f>ROUND(I565*H565,2)</f>
        <v>0</v>
      </c>
      <c r="K565" s="131"/>
      <c r="L565" s="49"/>
      <c r="M565" s="132" t="s">
        <v>1</v>
      </c>
      <c r="N565" s="133" t="s">
        <v>41</v>
      </c>
      <c r="P565" s="134">
        <f>O565*H565</f>
        <v>0</v>
      </c>
      <c r="Q565" s="134">
        <v>0</v>
      </c>
      <c r="R565" s="134">
        <f>Q565*H565</f>
        <v>0</v>
      </c>
      <c r="S565" s="134">
        <v>0</v>
      </c>
      <c r="T565" s="135">
        <f>S565*H565</f>
        <v>0</v>
      </c>
      <c r="AR565" s="136" t="s">
        <v>256</v>
      </c>
      <c r="AT565" s="136" t="s">
        <v>178</v>
      </c>
      <c r="AU565" s="136" t="s">
        <v>86</v>
      </c>
      <c r="AY565" s="42" t="s">
        <v>176</v>
      </c>
      <c r="BE565" s="137">
        <f>IF(N565="základní",J565,0)</f>
        <v>0</v>
      </c>
      <c r="BF565" s="137">
        <f>IF(N565="snížená",J565,0)</f>
        <v>0</v>
      </c>
      <c r="BG565" s="137">
        <f>IF(N565="zákl. přenesená",J565,0)</f>
        <v>0</v>
      </c>
      <c r="BH565" s="137">
        <f>IF(N565="sníž. přenesená",J565,0)</f>
        <v>0</v>
      </c>
      <c r="BI565" s="137">
        <f>IF(N565="nulová",J565,0)</f>
        <v>0</v>
      </c>
      <c r="BJ565" s="42" t="s">
        <v>81</v>
      </c>
      <c r="BK565" s="137">
        <f>ROUND(I565*H565,2)</f>
        <v>0</v>
      </c>
      <c r="BL565" s="42" t="s">
        <v>256</v>
      </c>
      <c r="BM565" s="136" t="s">
        <v>905</v>
      </c>
    </row>
    <row r="566" spans="2:65" s="114" customFormat="1" ht="22.9" customHeight="1">
      <c r="B566" s="113"/>
      <c r="D566" s="115" t="s">
        <v>75</v>
      </c>
      <c r="E566" s="123" t="s">
        <v>906</v>
      </c>
      <c r="F566" s="123" t="s">
        <v>907</v>
      </c>
      <c r="J566" s="124">
        <f>BK566</f>
        <v>0</v>
      </c>
      <c r="L566" s="113"/>
      <c r="M566" s="118"/>
      <c r="P566" s="119">
        <f>SUM(P567:P574)</f>
        <v>0</v>
      </c>
      <c r="R566" s="119">
        <f>SUM(R567:R574)</f>
        <v>0.13534560000000001</v>
      </c>
      <c r="T566" s="120">
        <f>SUM(T567:T574)</f>
        <v>4.2504E-2</v>
      </c>
      <c r="AR566" s="115" t="s">
        <v>86</v>
      </c>
      <c r="AT566" s="121" t="s">
        <v>75</v>
      </c>
      <c r="AU566" s="121" t="s">
        <v>81</v>
      </c>
      <c r="AY566" s="115" t="s">
        <v>176</v>
      </c>
      <c r="BK566" s="122">
        <f>SUM(BK567:BK574)</f>
        <v>0</v>
      </c>
    </row>
    <row r="567" spans="2:65" s="50" customFormat="1" ht="24.25" customHeight="1">
      <c r="B567" s="49"/>
      <c r="C567" s="125" t="s">
        <v>908</v>
      </c>
      <c r="D567" s="125" t="s">
        <v>178</v>
      </c>
      <c r="E567" s="126" t="s">
        <v>909</v>
      </c>
      <c r="F567" s="127" t="s">
        <v>910</v>
      </c>
      <c r="G567" s="128" t="s">
        <v>181</v>
      </c>
      <c r="H567" s="129">
        <v>283.36</v>
      </c>
      <c r="I567" s="21"/>
      <c r="J567" s="130">
        <f>ROUND(I567*H567,2)</f>
        <v>0</v>
      </c>
      <c r="K567" s="131"/>
      <c r="L567" s="49"/>
      <c r="M567" s="132" t="s">
        <v>1</v>
      </c>
      <c r="N567" s="133" t="s">
        <v>41</v>
      </c>
      <c r="P567" s="134">
        <f>O567*H567</f>
        <v>0</v>
      </c>
      <c r="Q567" s="134">
        <v>0</v>
      </c>
      <c r="R567" s="134">
        <f>Q567*H567</f>
        <v>0</v>
      </c>
      <c r="S567" s="134">
        <v>1.4999999999999999E-4</v>
      </c>
      <c r="T567" s="135">
        <f>S567*H567</f>
        <v>4.2504E-2</v>
      </c>
      <c r="AR567" s="136" t="s">
        <v>256</v>
      </c>
      <c r="AT567" s="136" t="s">
        <v>178</v>
      </c>
      <c r="AU567" s="136" t="s">
        <v>86</v>
      </c>
      <c r="AY567" s="42" t="s">
        <v>176</v>
      </c>
      <c r="BE567" s="137">
        <f>IF(N567="základní",J567,0)</f>
        <v>0</v>
      </c>
      <c r="BF567" s="137">
        <f>IF(N567="snížená",J567,0)</f>
        <v>0</v>
      </c>
      <c r="BG567" s="137">
        <f>IF(N567="zákl. přenesená",J567,0)</f>
        <v>0</v>
      </c>
      <c r="BH567" s="137">
        <f>IF(N567="sníž. přenesená",J567,0)</f>
        <v>0</v>
      </c>
      <c r="BI567" s="137">
        <f>IF(N567="nulová",J567,0)</f>
        <v>0</v>
      </c>
      <c r="BJ567" s="42" t="s">
        <v>81</v>
      </c>
      <c r="BK567" s="137">
        <f>ROUND(I567*H567,2)</f>
        <v>0</v>
      </c>
      <c r="BL567" s="42" t="s">
        <v>256</v>
      </c>
      <c r="BM567" s="136" t="s">
        <v>911</v>
      </c>
    </row>
    <row r="568" spans="2:65" s="139" customFormat="1">
      <c r="B568" s="138"/>
      <c r="D568" s="140" t="s">
        <v>184</v>
      </c>
      <c r="E568" s="141" t="s">
        <v>1</v>
      </c>
      <c r="F568" s="142" t="s">
        <v>912</v>
      </c>
      <c r="H568" s="143">
        <v>33.36</v>
      </c>
      <c r="L568" s="138"/>
      <c r="M568" s="144"/>
      <c r="T568" s="145"/>
      <c r="AT568" s="141" t="s">
        <v>184</v>
      </c>
      <c r="AU568" s="141" t="s">
        <v>86</v>
      </c>
      <c r="AV568" s="139" t="s">
        <v>86</v>
      </c>
      <c r="AW568" s="139" t="s">
        <v>32</v>
      </c>
      <c r="AX568" s="139" t="s">
        <v>76</v>
      </c>
      <c r="AY568" s="141" t="s">
        <v>176</v>
      </c>
    </row>
    <row r="569" spans="2:65" s="139" customFormat="1">
      <c r="B569" s="138"/>
      <c r="D569" s="140" t="s">
        <v>184</v>
      </c>
      <c r="E569" s="141" t="s">
        <v>1</v>
      </c>
      <c r="F569" s="142" t="s">
        <v>913</v>
      </c>
      <c r="H569" s="143">
        <v>250</v>
      </c>
      <c r="L569" s="138"/>
      <c r="M569" s="144"/>
      <c r="T569" s="145"/>
      <c r="AT569" s="141" t="s">
        <v>184</v>
      </c>
      <c r="AU569" s="141" t="s">
        <v>86</v>
      </c>
      <c r="AV569" s="139" t="s">
        <v>86</v>
      </c>
      <c r="AW569" s="139" t="s">
        <v>32</v>
      </c>
      <c r="AX569" s="139" t="s">
        <v>76</v>
      </c>
      <c r="AY569" s="141" t="s">
        <v>176</v>
      </c>
    </row>
    <row r="570" spans="2:65" s="147" customFormat="1">
      <c r="B570" s="146"/>
      <c r="D570" s="140" t="s">
        <v>184</v>
      </c>
      <c r="E570" s="148" t="s">
        <v>1</v>
      </c>
      <c r="F570" s="149" t="s">
        <v>188</v>
      </c>
      <c r="H570" s="150">
        <v>283.36</v>
      </c>
      <c r="L570" s="146"/>
      <c r="M570" s="151"/>
      <c r="T570" s="152"/>
      <c r="AT570" s="148" t="s">
        <v>184</v>
      </c>
      <c r="AU570" s="148" t="s">
        <v>86</v>
      </c>
      <c r="AV570" s="147" t="s">
        <v>182</v>
      </c>
      <c r="AW570" s="147" t="s">
        <v>32</v>
      </c>
      <c r="AX570" s="147" t="s">
        <v>81</v>
      </c>
      <c r="AY570" s="148" t="s">
        <v>176</v>
      </c>
    </row>
    <row r="571" spans="2:65" s="50" customFormat="1" ht="24.25" customHeight="1">
      <c r="B571" s="49"/>
      <c r="C571" s="125" t="s">
        <v>914</v>
      </c>
      <c r="D571" s="125" t="s">
        <v>178</v>
      </c>
      <c r="E571" s="126" t="s">
        <v>915</v>
      </c>
      <c r="F571" s="127" t="s">
        <v>916</v>
      </c>
      <c r="G571" s="128" t="s">
        <v>181</v>
      </c>
      <c r="H571" s="129">
        <v>283.36</v>
      </c>
      <c r="I571" s="21"/>
      <c r="J571" s="130">
        <f>ROUND(I571*H571,2)</f>
        <v>0</v>
      </c>
      <c r="K571" s="131"/>
      <c r="L571" s="49"/>
      <c r="M571" s="132" t="s">
        <v>1</v>
      </c>
      <c r="N571" s="133" t="s">
        <v>41</v>
      </c>
      <c r="P571" s="134">
        <f>O571*H571</f>
        <v>0</v>
      </c>
      <c r="Q571" s="134">
        <v>0</v>
      </c>
      <c r="R571" s="134">
        <f>Q571*H571</f>
        <v>0</v>
      </c>
      <c r="S571" s="134">
        <v>0</v>
      </c>
      <c r="T571" s="135">
        <f>S571*H571</f>
        <v>0</v>
      </c>
      <c r="AR571" s="136" t="s">
        <v>256</v>
      </c>
      <c r="AT571" s="136" t="s">
        <v>178</v>
      </c>
      <c r="AU571" s="136" t="s">
        <v>86</v>
      </c>
      <c r="AY571" s="42" t="s">
        <v>176</v>
      </c>
      <c r="BE571" s="137">
        <f>IF(N571="základní",J571,0)</f>
        <v>0</v>
      </c>
      <c r="BF571" s="137">
        <f>IF(N571="snížená",J571,0)</f>
        <v>0</v>
      </c>
      <c r="BG571" s="137">
        <f>IF(N571="zákl. přenesená",J571,0)</f>
        <v>0</v>
      </c>
      <c r="BH571" s="137">
        <f>IF(N571="sníž. přenesená",J571,0)</f>
        <v>0</v>
      </c>
      <c r="BI571" s="137">
        <f>IF(N571="nulová",J571,0)</f>
        <v>0</v>
      </c>
      <c r="BJ571" s="42" t="s">
        <v>81</v>
      </c>
      <c r="BK571" s="137">
        <f>ROUND(I571*H571,2)</f>
        <v>0</v>
      </c>
      <c r="BL571" s="42" t="s">
        <v>256</v>
      </c>
      <c r="BM571" s="136" t="s">
        <v>917</v>
      </c>
    </row>
    <row r="572" spans="2:65" s="50" customFormat="1" ht="24.25" customHeight="1">
      <c r="B572" s="49"/>
      <c r="C572" s="125" t="s">
        <v>918</v>
      </c>
      <c r="D572" s="125" t="s">
        <v>178</v>
      </c>
      <c r="E572" s="126" t="s">
        <v>919</v>
      </c>
      <c r="F572" s="127" t="s">
        <v>920</v>
      </c>
      <c r="G572" s="128" t="s">
        <v>181</v>
      </c>
      <c r="H572" s="129">
        <v>283.36</v>
      </c>
      <c r="I572" s="21"/>
      <c r="J572" s="130">
        <f>ROUND(I572*H572,2)</f>
        <v>0</v>
      </c>
      <c r="K572" s="131"/>
      <c r="L572" s="49"/>
      <c r="M572" s="132" t="s">
        <v>1</v>
      </c>
      <c r="N572" s="133" t="s">
        <v>41</v>
      </c>
      <c r="P572" s="134">
        <f>O572*H572</f>
        <v>0</v>
      </c>
      <c r="Q572" s="134">
        <v>2.0000000000000001E-4</v>
      </c>
      <c r="R572" s="134">
        <f>Q572*H572</f>
        <v>5.6672000000000007E-2</v>
      </c>
      <c r="S572" s="134">
        <v>0</v>
      </c>
      <c r="T572" s="135">
        <f>S572*H572</f>
        <v>0</v>
      </c>
      <c r="AR572" s="136" t="s">
        <v>256</v>
      </c>
      <c r="AT572" s="136" t="s">
        <v>178</v>
      </c>
      <c r="AU572" s="136" t="s">
        <v>86</v>
      </c>
      <c r="AY572" s="42" t="s">
        <v>176</v>
      </c>
      <c r="BE572" s="137">
        <f>IF(N572="základní",J572,0)</f>
        <v>0</v>
      </c>
      <c r="BF572" s="137">
        <f>IF(N572="snížená",J572,0)</f>
        <v>0</v>
      </c>
      <c r="BG572" s="137">
        <f>IF(N572="zákl. přenesená",J572,0)</f>
        <v>0</v>
      </c>
      <c r="BH572" s="137">
        <f>IF(N572="sníž. přenesená",J572,0)</f>
        <v>0</v>
      </c>
      <c r="BI572" s="137">
        <f>IF(N572="nulová",J572,0)</f>
        <v>0</v>
      </c>
      <c r="BJ572" s="42" t="s">
        <v>81</v>
      </c>
      <c r="BK572" s="137">
        <f>ROUND(I572*H572,2)</f>
        <v>0</v>
      </c>
      <c r="BL572" s="42" t="s">
        <v>256</v>
      </c>
      <c r="BM572" s="136" t="s">
        <v>921</v>
      </c>
    </row>
    <row r="573" spans="2:65" s="50" customFormat="1" ht="33" customHeight="1">
      <c r="B573" s="49"/>
      <c r="C573" s="125" t="s">
        <v>922</v>
      </c>
      <c r="D573" s="125" t="s">
        <v>178</v>
      </c>
      <c r="E573" s="126" t="s">
        <v>923</v>
      </c>
      <c r="F573" s="127" t="s">
        <v>924</v>
      </c>
      <c r="G573" s="128" t="s">
        <v>181</v>
      </c>
      <c r="H573" s="129">
        <v>283.36</v>
      </c>
      <c r="I573" s="21"/>
      <c r="J573" s="130">
        <f>ROUND(I573*H573,2)</f>
        <v>0</v>
      </c>
      <c r="K573" s="131"/>
      <c r="L573" s="49"/>
      <c r="M573" s="132" t="s">
        <v>1</v>
      </c>
      <c r="N573" s="133" t="s">
        <v>41</v>
      </c>
      <c r="P573" s="134">
        <f>O573*H573</f>
        <v>0</v>
      </c>
      <c r="Q573" s="134">
        <v>2.5999999999999998E-4</v>
      </c>
      <c r="R573" s="134">
        <f>Q573*H573</f>
        <v>7.3673599999999992E-2</v>
      </c>
      <c r="S573" s="134">
        <v>0</v>
      </c>
      <c r="T573" s="135">
        <f>S573*H573</f>
        <v>0</v>
      </c>
      <c r="AR573" s="136" t="s">
        <v>256</v>
      </c>
      <c r="AT573" s="136" t="s">
        <v>178</v>
      </c>
      <c r="AU573" s="136" t="s">
        <v>86</v>
      </c>
      <c r="AY573" s="42" t="s">
        <v>176</v>
      </c>
      <c r="BE573" s="137">
        <f>IF(N573="základní",J573,0)</f>
        <v>0</v>
      </c>
      <c r="BF573" s="137">
        <f>IF(N573="snížená",J573,0)</f>
        <v>0</v>
      </c>
      <c r="BG573" s="137">
        <f>IF(N573="zákl. přenesená",J573,0)</f>
        <v>0</v>
      </c>
      <c r="BH573" s="137">
        <f>IF(N573="sníž. přenesená",J573,0)</f>
        <v>0</v>
      </c>
      <c r="BI573" s="137">
        <f>IF(N573="nulová",J573,0)</f>
        <v>0</v>
      </c>
      <c r="BJ573" s="42" t="s">
        <v>81</v>
      </c>
      <c r="BK573" s="137">
        <f>ROUND(I573*H573,2)</f>
        <v>0</v>
      </c>
      <c r="BL573" s="42" t="s">
        <v>256</v>
      </c>
      <c r="BM573" s="136" t="s">
        <v>925</v>
      </c>
    </row>
    <row r="574" spans="2:65" s="50" customFormat="1" ht="37.9" customHeight="1">
      <c r="B574" s="49"/>
      <c r="C574" s="125" t="s">
        <v>926</v>
      </c>
      <c r="D574" s="125" t="s">
        <v>178</v>
      </c>
      <c r="E574" s="126" t="s">
        <v>927</v>
      </c>
      <c r="F574" s="127" t="s">
        <v>928</v>
      </c>
      <c r="G574" s="128" t="s">
        <v>181</v>
      </c>
      <c r="H574" s="129">
        <v>250</v>
      </c>
      <c r="I574" s="21"/>
      <c r="J574" s="130">
        <f>ROUND(I574*H574,2)</f>
        <v>0</v>
      </c>
      <c r="K574" s="131"/>
      <c r="L574" s="49"/>
      <c r="M574" s="132" t="s">
        <v>1</v>
      </c>
      <c r="N574" s="133" t="s">
        <v>41</v>
      </c>
      <c r="P574" s="134">
        <f>O574*H574</f>
        <v>0</v>
      </c>
      <c r="Q574" s="134">
        <v>2.0000000000000002E-5</v>
      </c>
      <c r="R574" s="134">
        <f>Q574*H574</f>
        <v>5.0000000000000001E-3</v>
      </c>
      <c r="S574" s="134">
        <v>0</v>
      </c>
      <c r="T574" s="135">
        <f>S574*H574</f>
        <v>0</v>
      </c>
      <c r="AR574" s="136" t="s">
        <v>256</v>
      </c>
      <c r="AT574" s="136" t="s">
        <v>178</v>
      </c>
      <c r="AU574" s="136" t="s">
        <v>86</v>
      </c>
      <c r="AY574" s="42" t="s">
        <v>176</v>
      </c>
      <c r="BE574" s="137">
        <f>IF(N574="základní",J574,0)</f>
        <v>0</v>
      </c>
      <c r="BF574" s="137">
        <f>IF(N574="snížená",J574,0)</f>
        <v>0</v>
      </c>
      <c r="BG574" s="137">
        <f>IF(N574="zákl. přenesená",J574,0)</f>
        <v>0</v>
      </c>
      <c r="BH574" s="137">
        <f>IF(N574="sníž. přenesená",J574,0)</f>
        <v>0</v>
      </c>
      <c r="BI574" s="137">
        <f>IF(N574="nulová",J574,0)</f>
        <v>0</v>
      </c>
      <c r="BJ574" s="42" t="s">
        <v>81</v>
      </c>
      <c r="BK574" s="137">
        <f>ROUND(I574*H574,2)</f>
        <v>0</v>
      </c>
      <c r="BL574" s="42" t="s">
        <v>256</v>
      </c>
      <c r="BM574" s="136" t="s">
        <v>929</v>
      </c>
    </row>
    <row r="575" spans="2:65" s="114" customFormat="1" ht="25.9" customHeight="1">
      <c r="B575" s="113"/>
      <c r="D575" s="115" t="s">
        <v>75</v>
      </c>
      <c r="E575" s="116" t="s">
        <v>930</v>
      </c>
      <c r="F575" s="116" t="s">
        <v>931</v>
      </c>
      <c r="J575" s="117">
        <f>BK575</f>
        <v>0</v>
      </c>
      <c r="L575" s="113"/>
      <c r="M575" s="118"/>
      <c r="P575" s="119">
        <f>P576+P583+P588+P592+P594+P601</f>
        <v>0</v>
      </c>
      <c r="R575" s="119">
        <f>R576+R583+R588+R592+R594+R601</f>
        <v>0</v>
      </c>
      <c r="T575" s="120">
        <f>T576+T583+T588+T592+T594+T601</f>
        <v>0</v>
      </c>
      <c r="AR575" s="115" t="s">
        <v>200</v>
      </c>
      <c r="AT575" s="121" t="s">
        <v>75</v>
      </c>
      <c r="AU575" s="121" t="s">
        <v>76</v>
      </c>
      <c r="AY575" s="115" t="s">
        <v>176</v>
      </c>
      <c r="BK575" s="122">
        <f>BK576+BK583+BK588+BK592+BK594+BK601</f>
        <v>0</v>
      </c>
    </row>
    <row r="576" spans="2:65" s="114" customFormat="1" ht="22.9" customHeight="1">
      <c r="B576" s="113"/>
      <c r="D576" s="115" t="s">
        <v>75</v>
      </c>
      <c r="E576" s="123" t="s">
        <v>932</v>
      </c>
      <c r="F576" s="123" t="s">
        <v>933</v>
      </c>
      <c r="J576" s="124">
        <f>BK576</f>
        <v>0</v>
      </c>
      <c r="L576" s="113"/>
      <c r="M576" s="118"/>
      <c r="P576" s="119">
        <f>SUM(P577:P582)</f>
        <v>0</v>
      </c>
      <c r="R576" s="119">
        <f>SUM(R577:R582)</f>
        <v>0</v>
      </c>
      <c r="T576" s="120">
        <f>SUM(T577:T582)</f>
        <v>0</v>
      </c>
      <c r="AR576" s="115" t="s">
        <v>200</v>
      </c>
      <c r="AT576" s="121" t="s">
        <v>75</v>
      </c>
      <c r="AU576" s="121" t="s">
        <v>81</v>
      </c>
      <c r="AY576" s="115" t="s">
        <v>176</v>
      </c>
      <c r="BK576" s="122">
        <f>SUM(BK577:BK582)</f>
        <v>0</v>
      </c>
    </row>
    <row r="577" spans="2:65" s="50" customFormat="1" ht="16.5" customHeight="1">
      <c r="B577" s="49"/>
      <c r="C577" s="125" t="s">
        <v>934</v>
      </c>
      <c r="D577" s="125" t="s">
        <v>178</v>
      </c>
      <c r="E577" s="126" t="s">
        <v>935</v>
      </c>
      <c r="F577" s="127" t="s">
        <v>936</v>
      </c>
      <c r="G577" s="128" t="s">
        <v>937</v>
      </c>
      <c r="H577" s="129">
        <v>1</v>
      </c>
      <c r="I577" s="21"/>
      <c r="J577" s="130">
        <f>ROUND(I577*H577,2)</f>
        <v>0</v>
      </c>
      <c r="K577" s="131"/>
      <c r="L577" s="49"/>
      <c r="M577" s="132" t="s">
        <v>1</v>
      </c>
      <c r="N577" s="133" t="s">
        <v>41</v>
      </c>
      <c r="P577" s="134">
        <f>O577*H577</f>
        <v>0</v>
      </c>
      <c r="Q577" s="134">
        <v>0</v>
      </c>
      <c r="R577" s="134">
        <f>Q577*H577</f>
        <v>0</v>
      </c>
      <c r="S577" s="134">
        <v>0</v>
      </c>
      <c r="T577" s="135">
        <f>S577*H577</f>
        <v>0</v>
      </c>
      <c r="AR577" s="136" t="s">
        <v>938</v>
      </c>
      <c r="AT577" s="136" t="s">
        <v>178</v>
      </c>
      <c r="AU577" s="136" t="s">
        <v>86</v>
      </c>
      <c r="AY577" s="42" t="s">
        <v>176</v>
      </c>
      <c r="BE577" s="137">
        <f>IF(N577="základní",J577,0)</f>
        <v>0</v>
      </c>
      <c r="BF577" s="137">
        <f>IF(N577="snížená",J577,0)</f>
        <v>0</v>
      </c>
      <c r="BG577" s="137">
        <f>IF(N577="zákl. přenesená",J577,0)</f>
        <v>0</v>
      </c>
      <c r="BH577" s="137">
        <f>IF(N577="sníž. přenesená",J577,0)</f>
        <v>0</v>
      </c>
      <c r="BI577" s="137">
        <f>IF(N577="nulová",J577,0)</f>
        <v>0</v>
      </c>
      <c r="BJ577" s="42" t="s">
        <v>81</v>
      </c>
      <c r="BK577" s="137">
        <f>ROUND(I577*H577,2)</f>
        <v>0</v>
      </c>
      <c r="BL577" s="42" t="s">
        <v>938</v>
      </c>
      <c r="BM577" s="136" t="s">
        <v>939</v>
      </c>
    </row>
    <row r="578" spans="2:65" s="154" customFormat="1">
      <c r="B578" s="153"/>
      <c r="D578" s="140" t="s">
        <v>184</v>
      </c>
      <c r="E578" s="155" t="s">
        <v>1</v>
      </c>
      <c r="F578" s="156" t="s">
        <v>940</v>
      </c>
      <c r="H578" s="155" t="s">
        <v>1</v>
      </c>
      <c r="L578" s="153"/>
      <c r="M578" s="157"/>
      <c r="T578" s="158"/>
      <c r="AT578" s="155" t="s">
        <v>184</v>
      </c>
      <c r="AU578" s="155" t="s">
        <v>86</v>
      </c>
      <c r="AV578" s="154" t="s">
        <v>81</v>
      </c>
      <c r="AW578" s="154" t="s">
        <v>32</v>
      </c>
      <c r="AX578" s="154" t="s">
        <v>76</v>
      </c>
      <c r="AY578" s="155" t="s">
        <v>176</v>
      </c>
    </row>
    <row r="579" spans="2:65" s="139" customFormat="1">
      <c r="B579" s="138"/>
      <c r="D579" s="140" t="s">
        <v>184</v>
      </c>
      <c r="E579" s="141" t="s">
        <v>1</v>
      </c>
      <c r="F579" s="142" t="s">
        <v>81</v>
      </c>
      <c r="H579" s="143">
        <v>1</v>
      </c>
      <c r="L579" s="138"/>
      <c r="M579" s="144"/>
      <c r="T579" s="145"/>
      <c r="AT579" s="141" t="s">
        <v>184</v>
      </c>
      <c r="AU579" s="141" t="s">
        <v>86</v>
      </c>
      <c r="AV579" s="139" t="s">
        <v>86</v>
      </c>
      <c r="AW579" s="139" t="s">
        <v>32</v>
      </c>
      <c r="AX579" s="139" t="s">
        <v>81</v>
      </c>
      <c r="AY579" s="141" t="s">
        <v>176</v>
      </c>
    </row>
    <row r="580" spans="2:65" s="50" customFormat="1" ht="16.5" customHeight="1">
      <c r="B580" s="49"/>
      <c r="C580" s="125" t="s">
        <v>941</v>
      </c>
      <c r="D580" s="125" t="s">
        <v>178</v>
      </c>
      <c r="E580" s="126" t="s">
        <v>942</v>
      </c>
      <c r="F580" s="127" t="s">
        <v>943</v>
      </c>
      <c r="G580" s="128" t="s">
        <v>937</v>
      </c>
      <c r="H580" s="129">
        <v>1</v>
      </c>
      <c r="I580" s="21"/>
      <c r="J580" s="130">
        <f>ROUND(I580*H580,2)</f>
        <v>0</v>
      </c>
      <c r="K580" s="131"/>
      <c r="L580" s="49"/>
      <c r="M580" s="132" t="s">
        <v>1</v>
      </c>
      <c r="N580" s="133" t="s">
        <v>41</v>
      </c>
      <c r="P580" s="134">
        <f>O580*H580</f>
        <v>0</v>
      </c>
      <c r="Q580" s="134">
        <v>0</v>
      </c>
      <c r="R580" s="134">
        <f>Q580*H580</f>
        <v>0</v>
      </c>
      <c r="S580" s="134">
        <v>0</v>
      </c>
      <c r="T580" s="135">
        <f>S580*H580</f>
        <v>0</v>
      </c>
      <c r="AR580" s="136" t="s">
        <v>938</v>
      </c>
      <c r="AT580" s="136" t="s">
        <v>178</v>
      </c>
      <c r="AU580" s="136" t="s">
        <v>86</v>
      </c>
      <c r="AY580" s="42" t="s">
        <v>176</v>
      </c>
      <c r="BE580" s="137">
        <f>IF(N580="základní",J580,0)</f>
        <v>0</v>
      </c>
      <c r="BF580" s="137">
        <f>IF(N580="snížená",J580,0)</f>
        <v>0</v>
      </c>
      <c r="BG580" s="137">
        <f>IF(N580="zákl. přenesená",J580,0)</f>
        <v>0</v>
      </c>
      <c r="BH580" s="137">
        <f>IF(N580="sníž. přenesená",J580,0)</f>
        <v>0</v>
      </c>
      <c r="BI580" s="137">
        <f>IF(N580="nulová",J580,0)</f>
        <v>0</v>
      </c>
      <c r="BJ580" s="42" t="s">
        <v>81</v>
      </c>
      <c r="BK580" s="137">
        <f>ROUND(I580*H580,2)</f>
        <v>0</v>
      </c>
      <c r="BL580" s="42" t="s">
        <v>938</v>
      </c>
      <c r="BM580" s="136" t="s">
        <v>944</v>
      </c>
    </row>
    <row r="581" spans="2:65" s="154" customFormat="1">
      <c r="B581" s="153"/>
      <c r="D581" s="140" t="s">
        <v>184</v>
      </c>
      <c r="E581" s="155" t="s">
        <v>1</v>
      </c>
      <c r="F581" s="156" t="s">
        <v>945</v>
      </c>
      <c r="H581" s="155" t="s">
        <v>1</v>
      </c>
      <c r="L581" s="153"/>
      <c r="M581" s="157"/>
      <c r="T581" s="158"/>
      <c r="AT581" s="155" t="s">
        <v>184</v>
      </c>
      <c r="AU581" s="155" t="s">
        <v>86</v>
      </c>
      <c r="AV581" s="154" t="s">
        <v>81</v>
      </c>
      <c r="AW581" s="154" t="s">
        <v>32</v>
      </c>
      <c r="AX581" s="154" t="s">
        <v>76</v>
      </c>
      <c r="AY581" s="155" t="s">
        <v>176</v>
      </c>
    </row>
    <row r="582" spans="2:65" s="139" customFormat="1">
      <c r="B582" s="138"/>
      <c r="D582" s="140" t="s">
        <v>184</v>
      </c>
      <c r="E582" s="141" t="s">
        <v>1</v>
      </c>
      <c r="F582" s="142" t="s">
        <v>81</v>
      </c>
      <c r="H582" s="143">
        <v>1</v>
      </c>
      <c r="L582" s="138"/>
      <c r="M582" s="144"/>
      <c r="T582" s="145"/>
      <c r="AT582" s="141" t="s">
        <v>184</v>
      </c>
      <c r="AU582" s="141" t="s">
        <v>86</v>
      </c>
      <c r="AV582" s="139" t="s">
        <v>86</v>
      </c>
      <c r="AW582" s="139" t="s">
        <v>32</v>
      </c>
      <c r="AX582" s="139" t="s">
        <v>81</v>
      </c>
      <c r="AY582" s="141" t="s">
        <v>176</v>
      </c>
    </row>
    <row r="583" spans="2:65" s="114" customFormat="1" ht="22.9" customHeight="1">
      <c r="B583" s="113"/>
      <c r="D583" s="115" t="s">
        <v>75</v>
      </c>
      <c r="E583" s="123" t="s">
        <v>946</v>
      </c>
      <c r="F583" s="123" t="s">
        <v>947</v>
      </c>
      <c r="J583" s="124">
        <f>BK583</f>
        <v>0</v>
      </c>
      <c r="L583" s="113"/>
      <c r="M583" s="118"/>
      <c r="P583" s="119">
        <f>SUM(P584:P587)</f>
        <v>0</v>
      </c>
      <c r="R583" s="119">
        <f>SUM(R584:R587)</f>
        <v>0</v>
      </c>
      <c r="T583" s="120">
        <f>SUM(T584:T587)</f>
        <v>0</v>
      </c>
      <c r="AR583" s="115" t="s">
        <v>200</v>
      </c>
      <c r="AT583" s="121" t="s">
        <v>75</v>
      </c>
      <c r="AU583" s="121" t="s">
        <v>81</v>
      </c>
      <c r="AY583" s="115" t="s">
        <v>176</v>
      </c>
      <c r="BK583" s="122">
        <f>SUM(BK584:BK587)</f>
        <v>0</v>
      </c>
    </row>
    <row r="584" spans="2:65" s="50" customFormat="1" ht="16.5" customHeight="1">
      <c r="B584" s="49"/>
      <c r="C584" s="125" t="s">
        <v>948</v>
      </c>
      <c r="D584" s="125" t="s">
        <v>178</v>
      </c>
      <c r="E584" s="126" t="s">
        <v>949</v>
      </c>
      <c r="F584" s="127" t="s">
        <v>947</v>
      </c>
      <c r="G584" s="128" t="s">
        <v>937</v>
      </c>
      <c r="H584" s="129">
        <v>1</v>
      </c>
      <c r="I584" s="21"/>
      <c r="J584" s="130">
        <f>ROUND(I584*H584,2)</f>
        <v>0</v>
      </c>
      <c r="K584" s="131"/>
      <c r="L584" s="49"/>
      <c r="M584" s="132" t="s">
        <v>1</v>
      </c>
      <c r="N584" s="133" t="s">
        <v>41</v>
      </c>
      <c r="P584" s="134">
        <f>O584*H584</f>
        <v>0</v>
      </c>
      <c r="Q584" s="134">
        <v>0</v>
      </c>
      <c r="R584" s="134">
        <f>Q584*H584</f>
        <v>0</v>
      </c>
      <c r="S584" s="134">
        <v>0</v>
      </c>
      <c r="T584" s="135">
        <f>S584*H584</f>
        <v>0</v>
      </c>
      <c r="AR584" s="136" t="s">
        <v>938</v>
      </c>
      <c r="AT584" s="136" t="s">
        <v>178</v>
      </c>
      <c r="AU584" s="136" t="s">
        <v>86</v>
      </c>
      <c r="AY584" s="42" t="s">
        <v>176</v>
      </c>
      <c r="BE584" s="137">
        <f>IF(N584="základní",J584,0)</f>
        <v>0</v>
      </c>
      <c r="BF584" s="137">
        <f>IF(N584="snížená",J584,0)</f>
        <v>0</v>
      </c>
      <c r="BG584" s="137">
        <f>IF(N584="zákl. přenesená",J584,0)</f>
        <v>0</v>
      </c>
      <c r="BH584" s="137">
        <f>IF(N584="sníž. přenesená",J584,0)</f>
        <v>0</v>
      </c>
      <c r="BI584" s="137">
        <f>IF(N584="nulová",J584,0)</f>
        <v>0</v>
      </c>
      <c r="BJ584" s="42" t="s">
        <v>81</v>
      </c>
      <c r="BK584" s="137">
        <f>ROUND(I584*H584,2)</f>
        <v>0</v>
      </c>
      <c r="BL584" s="42" t="s">
        <v>938</v>
      </c>
      <c r="BM584" s="136" t="s">
        <v>950</v>
      </c>
    </row>
    <row r="585" spans="2:65" s="154" customFormat="1">
      <c r="B585" s="153"/>
      <c r="D585" s="140" t="s">
        <v>184</v>
      </c>
      <c r="E585" s="155" t="s">
        <v>1</v>
      </c>
      <c r="F585" s="156" t="s">
        <v>951</v>
      </c>
      <c r="H585" s="155" t="s">
        <v>1</v>
      </c>
      <c r="L585" s="153"/>
      <c r="M585" s="157"/>
      <c r="T585" s="158"/>
      <c r="AT585" s="155" t="s">
        <v>184</v>
      </c>
      <c r="AU585" s="155" t="s">
        <v>86</v>
      </c>
      <c r="AV585" s="154" t="s">
        <v>81</v>
      </c>
      <c r="AW585" s="154" t="s">
        <v>32</v>
      </c>
      <c r="AX585" s="154" t="s">
        <v>76</v>
      </c>
      <c r="AY585" s="155" t="s">
        <v>176</v>
      </c>
    </row>
    <row r="586" spans="2:65" s="154" customFormat="1" ht="20">
      <c r="B586" s="153"/>
      <c r="D586" s="140" t="s">
        <v>184</v>
      </c>
      <c r="E586" s="155" t="s">
        <v>1</v>
      </c>
      <c r="F586" s="156" t="s">
        <v>952</v>
      </c>
      <c r="H586" s="155" t="s">
        <v>1</v>
      </c>
      <c r="L586" s="153"/>
      <c r="M586" s="157"/>
      <c r="T586" s="158"/>
      <c r="AT586" s="155" t="s">
        <v>184</v>
      </c>
      <c r="AU586" s="155" t="s">
        <v>86</v>
      </c>
      <c r="AV586" s="154" t="s">
        <v>81</v>
      </c>
      <c r="AW586" s="154" t="s">
        <v>32</v>
      </c>
      <c r="AX586" s="154" t="s">
        <v>76</v>
      </c>
      <c r="AY586" s="155" t="s">
        <v>176</v>
      </c>
    </row>
    <row r="587" spans="2:65" s="139" customFormat="1">
      <c r="B587" s="138"/>
      <c r="D587" s="140" t="s">
        <v>184</v>
      </c>
      <c r="E587" s="141" t="s">
        <v>1</v>
      </c>
      <c r="F587" s="142" t="s">
        <v>81</v>
      </c>
      <c r="H587" s="143">
        <v>1</v>
      </c>
      <c r="L587" s="138"/>
      <c r="M587" s="144"/>
      <c r="T587" s="145"/>
      <c r="AT587" s="141" t="s">
        <v>184</v>
      </c>
      <c r="AU587" s="141" t="s">
        <v>86</v>
      </c>
      <c r="AV587" s="139" t="s">
        <v>86</v>
      </c>
      <c r="AW587" s="139" t="s">
        <v>32</v>
      </c>
      <c r="AX587" s="139" t="s">
        <v>81</v>
      </c>
      <c r="AY587" s="141" t="s">
        <v>176</v>
      </c>
    </row>
    <row r="588" spans="2:65" s="114" customFormat="1" ht="22.9" customHeight="1">
      <c r="B588" s="113"/>
      <c r="D588" s="115" t="s">
        <v>75</v>
      </c>
      <c r="E588" s="123" t="s">
        <v>953</v>
      </c>
      <c r="F588" s="123" t="s">
        <v>954</v>
      </c>
      <c r="J588" s="124">
        <f>BK588</f>
        <v>0</v>
      </c>
      <c r="L588" s="113"/>
      <c r="M588" s="118"/>
      <c r="P588" s="119">
        <f>SUM(P589:P591)</f>
        <v>0</v>
      </c>
      <c r="R588" s="119">
        <f>SUM(R589:R591)</f>
        <v>0</v>
      </c>
      <c r="T588" s="120">
        <f>SUM(T589:T591)</f>
        <v>0</v>
      </c>
      <c r="AR588" s="115" t="s">
        <v>200</v>
      </c>
      <c r="AT588" s="121" t="s">
        <v>75</v>
      </c>
      <c r="AU588" s="121" t="s">
        <v>81</v>
      </c>
      <c r="AY588" s="115" t="s">
        <v>176</v>
      </c>
      <c r="BK588" s="122">
        <f>SUM(BK589:BK591)</f>
        <v>0</v>
      </c>
    </row>
    <row r="589" spans="2:65" s="50" customFormat="1" ht="16.5" customHeight="1">
      <c r="B589" s="49"/>
      <c r="C589" s="125" t="s">
        <v>955</v>
      </c>
      <c r="D589" s="125" t="s">
        <v>178</v>
      </c>
      <c r="E589" s="126" t="s">
        <v>956</v>
      </c>
      <c r="F589" s="127" t="s">
        <v>957</v>
      </c>
      <c r="G589" s="128" t="s">
        <v>937</v>
      </c>
      <c r="H589" s="129">
        <v>1</v>
      </c>
      <c r="I589" s="21"/>
      <c r="J589" s="130">
        <f>ROUND(I589*H589,2)</f>
        <v>0</v>
      </c>
      <c r="K589" s="131"/>
      <c r="L589" s="49"/>
      <c r="M589" s="132" t="s">
        <v>1</v>
      </c>
      <c r="N589" s="133" t="s">
        <v>41</v>
      </c>
      <c r="P589" s="134">
        <f>O589*H589</f>
        <v>0</v>
      </c>
      <c r="Q589" s="134">
        <v>0</v>
      </c>
      <c r="R589" s="134">
        <f>Q589*H589</f>
        <v>0</v>
      </c>
      <c r="S589" s="134">
        <v>0</v>
      </c>
      <c r="T589" s="135">
        <f>S589*H589</f>
        <v>0</v>
      </c>
      <c r="AR589" s="136" t="s">
        <v>938</v>
      </c>
      <c r="AT589" s="136" t="s">
        <v>178</v>
      </c>
      <c r="AU589" s="136" t="s">
        <v>86</v>
      </c>
      <c r="AY589" s="42" t="s">
        <v>176</v>
      </c>
      <c r="BE589" s="137">
        <f>IF(N589="základní",J589,0)</f>
        <v>0</v>
      </c>
      <c r="BF589" s="137">
        <f>IF(N589="snížená",J589,0)</f>
        <v>0</v>
      </c>
      <c r="BG589" s="137">
        <f>IF(N589="zákl. přenesená",J589,0)</f>
        <v>0</v>
      </c>
      <c r="BH589" s="137">
        <f>IF(N589="sníž. přenesená",J589,0)</f>
        <v>0</v>
      </c>
      <c r="BI589" s="137">
        <f>IF(N589="nulová",J589,0)</f>
        <v>0</v>
      </c>
      <c r="BJ589" s="42" t="s">
        <v>81</v>
      </c>
      <c r="BK589" s="137">
        <f>ROUND(I589*H589,2)</f>
        <v>0</v>
      </c>
      <c r="BL589" s="42" t="s">
        <v>938</v>
      </c>
      <c r="BM589" s="136" t="s">
        <v>958</v>
      </c>
    </row>
    <row r="590" spans="2:65" s="154" customFormat="1">
      <c r="B590" s="153"/>
      <c r="D590" s="140" t="s">
        <v>184</v>
      </c>
      <c r="E590" s="155" t="s">
        <v>1</v>
      </c>
      <c r="F590" s="156" t="s">
        <v>959</v>
      </c>
      <c r="H590" s="155" t="s">
        <v>1</v>
      </c>
      <c r="L590" s="153"/>
      <c r="M590" s="157"/>
      <c r="T590" s="158"/>
      <c r="AT590" s="155" t="s">
        <v>184</v>
      </c>
      <c r="AU590" s="155" t="s">
        <v>86</v>
      </c>
      <c r="AV590" s="154" t="s">
        <v>81</v>
      </c>
      <c r="AW590" s="154" t="s">
        <v>32</v>
      </c>
      <c r="AX590" s="154" t="s">
        <v>76</v>
      </c>
      <c r="AY590" s="155" t="s">
        <v>176</v>
      </c>
    </row>
    <row r="591" spans="2:65" s="139" customFormat="1">
      <c r="B591" s="138"/>
      <c r="D591" s="140" t="s">
        <v>184</v>
      </c>
      <c r="E591" s="141" t="s">
        <v>1</v>
      </c>
      <c r="F591" s="142" t="s">
        <v>81</v>
      </c>
      <c r="H591" s="143">
        <v>1</v>
      </c>
      <c r="L591" s="138"/>
      <c r="M591" s="144"/>
      <c r="T591" s="145"/>
      <c r="AT591" s="141" t="s">
        <v>184</v>
      </c>
      <c r="AU591" s="141" t="s">
        <v>86</v>
      </c>
      <c r="AV591" s="139" t="s">
        <v>86</v>
      </c>
      <c r="AW591" s="139" t="s">
        <v>32</v>
      </c>
      <c r="AX591" s="139" t="s">
        <v>81</v>
      </c>
      <c r="AY591" s="141" t="s">
        <v>176</v>
      </c>
    </row>
    <row r="592" spans="2:65" s="114" customFormat="1" ht="22.9" customHeight="1">
      <c r="B592" s="113"/>
      <c r="D592" s="115" t="s">
        <v>75</v>
      </c>
      <c r="E592" s="123" t="s">
        <v>960</v>
      </c>
      <c r="F592" s="123" t="s">
        <v>961</v>
      </c>
      <c r="J592" s="124">
        <f>BK592</f>
        <v>0</v>
      </c>
      <c r="L592" s="113"/>
      <c r="M592" s="118"/>
      <c r="P592" s="119">
        <f>P593</f>
        <v>0</v>
      </c>
      <c r="R592" s="119">
        <f>R593</f>
        <v>0</v>
      </c>
      <c r="T592" s="120">
        <f>T593</f>
        <v>0</v>
      </c>
      <c r="AR592" s="115" t="s">
        <v>200</v>
      </c>
      <c r="AT592" s="121" t="s">
        <v>75</v>
      </c>
      <c r="AU592" s="121" t="s">
        <v>81</v>
      </c>
      <c r="AY592" s="115" t="s">
        <v>176</v>
      </c>
      <c r="BK592" s="122">
        <f>BK593</f>
        <v>0</v>
      </c>
    </row>
    <row r="593" spans="2:65" s="50" customFormat="1" ht="16.5" customHeight="1">
      <c r="B593" s="49"/>
      <c r="C593" s="125" t="s">
        <v>962</v>
      </c>
      <c r="D593" s="125" t="s">
        <v>178</v>
      </c>
      <c r="E593" s="126" t="s">
        <v>963</v>
      </c>
      <c r="F593" s="127" t="s">
        <v>961</v>
      </c>
      <c r="G593" s="128" t="s">
        <v>937</v>
      </c>
      <c r="H593" s="129">
        <v>1</v>
      </c>
      <c r="I593" s="21"/>
      <c r="J593" s="130">
        <f>ROUND(I593*H593,2)</f>
        <v>0</v>
      </c>
      <c r="K593" s="131"/>
      <c r="L593" s="49"/>
      <c r="M593" s="132" t="s">
        <v>1</v>
      </c>
      <c r="N593" s="133" t="s">
        <v>41</v>
      </c>
      <c r="P593" s="134">
        <f>O593*H593</f>
        <v>0</v>
      </c>
      <c r="Q593" s="134">
        <v>0</v>
      </c>
      <c r="R593" s="134">
        <f>Q593*H593</f>
        <v>0</v>
      </c>
      <c r="S593" s="134">
        <v>0</v>
      </c>
      <c r="T593" s="135">
        <f>S593*H593</f>
        <v>0</v>
      </c>
      <c r="AR593" s="136" t="s">
        <v>938</v>
      </c>
      <c r="AT593" s="136" t="s">
        <v>178</v>
      </c>
      <c r="AU593" s="136" t="s">
        <v>86</v>
      </c>
      <c r="AY593" s="42" t="s">
        <v>176</v>
      </c>
      <c r="BE593" s="137">
        <f>IF(N593="základní",J593,0)</f>
        <v>0</v>
      </c>
      <c r="BF593" s="137">
        <f>IF(N593="snížená",J593,0)</f>
        <v>0</v>
      </c>
      <c r="BG593" s="137">
        <f>IF(N593="zákl. přenesená",J593,0)</f>
        <v>0</v>
      </c>
      <c r="BH593" s="137">
        <f>IF(N593="sníž. přenesená",J593,0)</f>
        <v>0</v>
      </c>
      <c r="BI593" s="137">
        <f>IF(N593="nulová",J593,0)</f>
        <v>0</v>
      </c>
      <c r="BJ593" s="42" t="s">
        <v>81</v>
      </c>
      <c r="BK593" s="137">
        <f>ROUND(I593*H593,2)</f>
        <v>0</v>
      </c>
      <c r="BL593" s="42" t="s">
        <v>938</v>
      </c>
      <c r="BM593" s="136" t="s">
        <v>964</v>
      </c>
    </row>
    <row r="594" spans="2:65" s="114" customFormat="1" ht="22.9" customHeight="1">
      <c r="B594" s="113"/>
      <c r="D594" s="115" t="s">
        <v>75</v>
      </c>
      <c r="E594" s="123" t="s">
        <v>965</v>
      </c>
      <c r="F594" s="123" t="s">
        <v>966</v>
      </c>
      <c r="J594" s="124">
        <f>BK594</f>
        <v>0</v>
      </c>
      <c r="L594" s="113"/>
      <c r="M594" s="118"/>
      <c r="P594" s="119">
        <f>SUM(P595:P600)</f>
        <v>0</v>
      </c>
      <c r="R594" s="119">
        <f>SUM(R595:R600)</f>
        <v>0</v>
      </c>
      <c r="T594" s="120">
        <f>SUM(T595:T600)</f>
        <v>0</v>
      </c>
      <c r="AR594" s="115" t="s">
        <v>200</v>
      </c>
      <c r="AT594" s="121" t="s">
        <v>75</v>
      </c>
      <c r="AU594" s="121" t="s">
        <v>81</v>
      </c>
      <c r="AY594" s="115" t="s">
        <v>176</v>
      </c>
      <c r="BK594" s="122">
        <f>SUM(BK595:BK600)</f>
        <v>0</v>
      </c>
    </row>
    <row r="595" spans="2:65" s="50" customFormat="1" ht="16.5" customHeight="1">
      <c r="B595" s="49"/>
      <c r="C595" s="125" t="s">
        <v>967</v>
      </c>
      <c r="D595" s="125" t="s">
        <v>178</v>
      </c>
      <c r="E595" s="126" t="s">
        <v>968</v>
      </c>
      <c r="F595" s="127" t="s">
        <v>969</v>
      </c>
      <c r="G595" s="128" t="s">
        <v>937</v>
      </c>
      <c r="H595" s="129">
        <v>1</v>
      </c>
      <c r="I595" s="21"/>
      <c r="J595" s="130">
        <f>ROUND(I595*H595,2)</f>
        <v>0</v>
      </c>
      <c r="K595" s="131"/>
      <c r="L595" s="49"/>
      <c r="M595" s="132" t="s">
        <v>1</v>
      </c>
      <c r="N595" s="133" t="s">
        <v>41</v>
      </c>
      <c r="P595" s="134">
        <f>O595*H595</f>
        <v>0</v>
      </c>
      <c r="Q595" s="134">
        <v>0</v>
      </c>
      <c r="R595" s="134">
        <f>Q595*H595</f>
        <v>0</v>
      </c>
      <c r="S595" s="134">
        <v>0</v>
      </c>
      <c r="T595" s="135">
        <f>S595*H595</f>
        <v>0</v>
      </c>
      <c r="AR595" s="136" t="s">
        <v>938</v>
      </c>
      <c r="AT595" s="136" t="s">
        <v>178</v>
      </c>
      <c r="AU595" s="136" t="s">
        <v>86</v>
      </c>
      <c r="AY595" s="42" t="s">
        <v>176</v>
      </c>
      <c r="BE595" s="137">
        <f>IF(N595="základní",J595,0)</f>
        <v>0</v>
      </c>
      <c r="BF595" s="137">
        <f>IF(N595="snížená",J595,0)</f>
        <v>0</v>
      </c>
      <c r="BG595" s="137">
        <f>IF(N595="zákl. přenesená",J595,0)</f>
        <v>0</v>
      </c>
      <c r="BH595" s="137">
        <f>IF(N595="sníž. přenesená",J595,0)</f>
        <v>0</v>
      </c>
      <c r="BI595" s="137">
        <f>IF(N595="nulová",J595,0)</f>
        <v>0</v>
      </c>
      <c r="BJ595" s="42" t="s">
        <v>81</v>
      </c>
      <c r="BK595" s="137">
        <f>ROUND(I595*H595,2)</f>
        <v>0</v>
      </c>
      <c r="BL595" s="42" t="s">
        <v>938</v>
      </c>
      <c r="BM595" s="136" t="s">
        <v>970</v>
      </c>
    </row>
    <row r="596" spans="2:65" s="154" customFormat="1">
      <c r="B596" s="153"/>
      <c r="D596" s="140" t="s">
        <v>184</v>
      </c>
      <c r="E596" s="155" t="s">
        <v>1</v>
      </c>
      <c r="F596" s="156" t="s">
        <v>971</v>
      </c>
      <c r="H596" s="155" t="s">
        <v>1</v>
      </c>
      <c r="L596" s="153"/>
      <c r="M596" s="157"/>
      <c r="T596" s="158"/>
      <c r="AT596" s="155" t="s">
        <v>184</v>
      </c>
      <c r="AU596" s="155" t="s">
        <v>86</v>
      </c>
      <c r="AV596" s="154" t="s">
        <v>81</v>
      </c>
      <c r="AW596" s="154" t="s">
        <v>32</v>
      </c>
      <c r="AX596" s="154" t="s">
        <v>76</v>
      </c>
      <c r="AY596" s="155" t="s">
        <v>176</v>
      </c>
    </row>
    <row r="597" spans="2:65" s="139" customFormat="1">
      <c r="B597" s="138"/>
      <c r="D597" s="140" t="s">
        <v>184</v>
      </c>
      <c r="E597" s="141" t="s">
        <v>1</v>
      </c>
      <c r="F597" s="142" t="s">
        <v>81</v>
      </c>
      <c r="H597" s="143">
        <v>1</v>
      </c>
      <c r="L597" s="138"/>
      <c r="M597" s="144"/>
      <c r="T597" s="145"/>
      <c r="AT597" s="141" t="s">
        <v>184</v>
      </c>
      <c r="AU597" s="141" t="s">
        <v>86</v>
      </c>
      <c r="AV597" s="139" t="s">
        <v>86</v>
      </c>
      <c r="AW597" s="139" t="s">
        <v>32</v>
      </c>
      <c r="AX597" s="139" t="s">
        <v>81</v>
      </c>
      <c r="AY597" s="141" t="s">
        <v>176</v>
      </c>
    </row>
    <row r="598" spans="2:65" s="50" customFormat="1" ht="16.5" customHeight="1">
      <c r="B598" s="49"/>
      <c r="C598" s="125" t="s">
        <v>972</v>
      </c>
      <c r="D598" s="125" t="s">
        <v>178</v>
      </c>
      <c r="E598" s="126" t="s">
        <v>973</v>
      </c>
      <c r="F598" s="127" t="s">
        <v>974</v>
      </c>
      <c r="G598" s="128" t="s">
        <v>937</v>
      </c>
      <c r="H598" s="129">
        <v>1</v>
      </c>
      <c r="I598" s="21"/>
      <c r="J598" s="130">
        <f>ROUND(I598*H598,2)</f>
        <v>0</v>
      </c>
      <c r="K598" s="131"/>
      <c r="L598" s="49"/>
      <c r="M598" s="132" t="s">
        <v>1</v>
      </c>
      <c r="N598" s="133" t="s">
        <v>41</v>
      </c>
      <c r="P598" s="134">
        <f>O598*H598</f>
        <v>0</v>
      </c>
      <c r="Q598" s="134">
        <v>0</v>
      </c>
      <c r="R598" s="134">
        <f>Q598*H598</f>
        <v>0</v>
      </c>
      <c r="S598" s="134">
        <v>0</v>
      </c>
      <c r="T598" s="135">
        <f>S598*H598</f>
        <v>0</v>
      </c>
      <c r="AR598" s="136" t="s">
        <v>938</v>
      </c>
      <c r="AT598" s="136" t="s">
        <v>178</v>
      </c>
      <c r="AU598" s="136" t="s">
        <v>86</v>
      </c>
      <c r="AY598" s="42" t="s">
        <v>176</v>
      </c>
      <c r="BE598" s="137">
        <f>IF(N598="základní",J598,0)</f>
        <v>0</v>
      </c>
      <c r="BF598" s="137">
        <f>IF(N598="snížená",J598,0)</f>
        <v>0</v>
      </c>
      <c r="BG598" s="137">
        <f>IF(N598="zákl. přenesená",J598,0)</f>
        <v>0</v>
      </c>
      <c r="BH598" s="137">
        <f>IF(N598="sníž. přenesená",J598,0)</f>
        <v>0</v>
      </c>
      <c r="BI598" s="137">
        <f>IF(N598="nulová",J598,0)</f>
        <v>0</v>
      </c>
      <c r="BJ598" s="42" t="s">
        <v>81</v>
      </c>
      <c r="BK598" s="137">
        <f>ROUND(I598*H598,2)</f>
        <v>0</v>
      </c>
      <c r="BL598" s="42" t="s">
        <v>938</v>
      </c>
      <c r="BM598" s="136" t="s">
        <v>975</v>
      </c>
    </row>
    <row r="599" spans="2:65" s="154" customFormat="1">
      <c r="B599" s="153"/>
      <c r="D599" s="140" t="s">
        <v>184</v>
      </c>
      <c r="E599" s="155" t="s">
        <v>1</v>
      </c>
      <c r="F599" s="156" t="s">
        <v>976</v>
      </c>
      <c r="H599" s="155" t="s">
        <v>1</v>
      </c>
      <c r="L599" s="153"/>
      <c r="M599" s="157"/>
      <c r="T599" s="158"/>
      <c r="AT599" s="155" t="s">
        <v>184</v>
      </c>
      <c r="AU599" s="155" t="s">
        <v>86</v>
      </c>
      <c r="AV599" s="154" t="s">
        <v>81</v>
      </c>
      <c r="AW599" s="154" t="s">
        <v>32</v>
      </c>
      <c r="AX599" s="154" t="s">
        <v>76</v>
      </c>
      <c r="AY599" s="155" t="s">
        <v>176</v>
      </c>
    </row>
    <row r="600" spans="2:65" s="139" customFormat="1">
      <c r="B600" s="138"/>
      <c r="D600" s="140" t="s">
        <v>184</v>
      </c>
      <c r="E600" s="141" t="s">
        <v>1</v>
      </c>
      <c r="F600" s="142" t="s">
        <v>81</v>
      </c>
      <c r="H600" s="143">
        <v>1</v>
      </c>
      <c r="L600" s="138"/>
      <c r="M600" s="144"/>
      <c r="T600" s="145"/>
      <c r="AT600" s="141" t="s">
        <v>184</v>
      </c>
      <c r="AU600" s="141" t="s">
        <v>86</v>
      </c>
      <c r="AV600" s="139" t="s">
        <v>86</v>
      </c>
      <c r="AW600" s="139" t="s">
        <v>32</v>
      </c>
      <c r="AX600" s="139" t="s">
        <v>81</v>
      </c>
      <c r="AY600" s="141" t="s">
        <v>176</v>
      </c>
    </row>
    <row r="601" spans="2:65" s="114" customFormat="1" ht="22.9" customHeight="1">
      <c r="B601" s="113"/>
      <c r="D601" s="115" t="s">
        <v>75</v>
      </c>
      <c r="E601" s="123" t="s">
        <v>977</v>
      </c>
      <c r="F601" s="123" t="s">
        <v>978</v>
      </c>
      <c r="J601" s="124">
        <f>BK601</f>
        <v>0</v>
      </c>
      <c r="L601" s="113"/>
      <c r="M601" s="118"/>
      <c r="P601" s="119">
        <f>SUM(P602:P608)</f>
        <v>0</v>
      </c>
      <c r="R601" s="119">
        <f>SUM(R602:R608)</f>
        <v>0</v>
      </c>
      <c r="T601" s="120">
        <f>SUM(T602:T608)</f>
        <v>0</v>
      </c>
      <c r="AR601" s="115" t="s">
        <v>200</v>
      </c>
      <c r="AT601" s="121" t="s">
        <v>75</v>
      </c>
      <c r="AU601" s="121" t="s">
        <v>81</v>
      </c>
      <c r="AY601" s="115" t="s">
        <v>176</v>
      </c>
      <c r="BK601" s="122">
        <f>SUM(BK602:BK608)</f>
        <v>0</v>
      </c>
    </row>
    <row r="602" spans="2:65" s="50" customFormat="1" ht="16.5" customHeight="1">
      <c r="B602" s="49"/>
      <c r="C602" s="125" t="s">
        <v>979</v>
      </c>
      <c r="D602" s="125" t="s">
        <v>178</v>
      </c>
      <c r="E602" s="126" t="s">
        <v>980</v>
      </c>
      <c r="F602" s="127" t="s">
        <v>981</v>
      </c>
      <c r="G602" s="128" t="s">
        <v>937</v>
      </c>
      <c r="H602" s="129">
        <v>1</v>
      </c>
      <c r="I602" s="21"/>
      <c r="J602" s="130">
        <f>ROUND(I602*H602,2)</f>
        <v>0</v>
      </c>
      <c r="K602" s="131"/>
      <c r="L602" s="49"/>
      <c r="M602" s="132" t="s">
        <v>1</v>
      </c>
      <c r="N602" s="133" t="s">
        <v>41</v>
      </c>
      <c r="P602" s="134">
        <f>O602*H602</f>
        <v>0</v>
      </c>
      <c r="Q602" s="134">
        <v>0</v>
      </c>
      <c r="R602" s="134">
        <f>Q602*H602</f>
        <v>0</v>
      </c>
      <c r="S602" s="134">
        <v>0</v>
      </c>
      <c r="T602" s="135">
        <f>S602*H602</f>
        <v>0</v>
      </c>
      <c r="AR602" s="136" t="s">
        <v>938</v>
      </c>
      <c r="AT602" s="136" t="s">
        <v>178</v>
      </c>
      <c r="AU602" s="136" t="s">
        <v>86</v>
      </c>
      <c r="AY602" s="42" t="s">
        <v>176</v>
      </c>
      <c r="BE602" s="137">
        <f>IF(N602="základní",J602,0)</f>
        <v>0</v>
      </c>
      <c r="BF602" s="137">
        <f>IF(N602="snížená",J602,0)</f>
        <v>0</v>
      </c>
      <c r="BG602" s="137">
        <f>IF(N602="zákl. přenesená",J602,0)</f>
        <v>0</v>
      </c>
      <c r="BH602" s="137">
        <f>IF(N602="sníž. přenesená",J602,0)</f>
        <v>0</v>
      </c>
      <c r="BI602" s="137">
        <f>IF(N602="nulová",J602,0)</f>
        <v>0</v>
      </c>
      <c r="BJ602" s="42" t="s">
        <v>81</v>
      </c>
      <c r="BK602" s="137">
        <f>ROUND(I602*H602,2)</f>
        <v>0</v>
      </c>
      <c r="BL602" s="42" t="s">
        <v>938</v>
      </c>
      <c r="BM602" s="136" t="s">
        <v>982</v>
      </c>
    </row>
    <row r="603" spans="2:65" s="154" customFormat="1">
      <c r="B603" s="153"/>
      <c r="D603" s="140" t="s">
        <v>184</v>
      </c>
      <c r="E603" s="155" t="s">
        <v>1</v>
      </c>
      <c r="F603" s="156" t="s">
        <v>983</v>
      </c>
      <c r="H603" s="155" t="s">
        <v>1</v>
      </c>
      <c r="L603" s="153"/>
      <c r="M603" s="157"/>
      <c r="T603" s="158"/>
      <c r="AT603" s="155" t="s">
        <v>184</v>
      </c>
      <c r="AU603" s="155" t="s">
        <v>86</v>
      </c>
      <c r="AV603" s="154" t="s">
        <v>81</v>
      </c>
      <c r="AW603" s="154" t="s">
        <v>32</v>
      </c>
      <c r="AX603" s="154" t="s">
        <v>76</v>
      </c>
      <c r="AY603" s="155" t="s">
        <v>176</v>
      </c>
    </row>
    <row r="604" spans="2:65" s="139" customFormat="1">
      <c r="B604" s="138"/>
      <c r="D604" s="140" t="s">
        <v>184</v>
      </c>
      <c r="E604" s="141" t="s">
        <v>1</v>
      </c>
      <c r="F604" s="142" t="s">
        <v>81</v>
      </c>
      <c r="H604" s="143">
        <v>1</v>
      </c>
      <c r="L604" s="138"/>
      <c r="M604" s="144"/>
      <c r="T604" s="145"/>
      <c r="AT604" s="141" t="s">
        <v>184</v>
      </c>
      <c r="AU604" s="141" t="s">
        <v>86</v>
      </c>
      <c r="AV604" s="139" t="s">
        <v>86</v>
      </c>
      <c r="AW604" s="139" t="s">
        <v>32</v>
      </c>
      <c r="AX604" s="139" t="s">
        <v>81</v>
      </c>
      <c r="AY604" s="141" t="s">
        <v>176</v>
      </c>
    </row>
    <row r="605" spans="2:65" s="50" customFormat="1" ht="16.5" customHeight="1">
      <c r="B605" s="49"/>
      <c r="C605" s="125" t="s">
        <v>984</v>
      </c>
      <c r="D605" s="125" t="s">
        <v>178</v>
      </c>
      <c r="E605" s="126" t="s">
        <v>985</v>
      </c>
      <c r="F605" s="127" t="s">
        <v>986</v>
      </c>
      <c r="G605" s="128" t="s">
        <v>937</v>
      </c>
      <c r="H605" s="129">
        <v>1</v>
      </c>
      <c r="I605" s="21"/>
      <c r="J605" s="130">
        <f>ROUND(I605*H605,2)</f>
        <v>0</v>
      </c>
      <c r="K605" s="131"/>
      <c r="L605" s="49"/>
      <c r="M605" s="132" t="s">
        <v>1</v>
      </c>
      <c r="N605" s="133" t="s">
        <v>41</v>
      </c>
      <c r="P605" s="134">
        <f>O605*H605</f>
        <v>0</v>
      </c>
      <c r="Q605" s="134">
        <v>0</v>
      </c>
      <c r="R605" s="134">
        <f>Q605*H605</f>
        <v>0</v>
      </c>
      <c r="S605" s="134">
        <v>0</v>
      </c>
      <c r="T605" s="135">
        <f>S605*H605</f>
        <v>0</v>
      </c>
      <c r="AR605" s="136" t="s">
        <v>938</v>
      </c>
      <c r="AT605" s="136" t="s">
        <v>178</v>
      </c>
      <c r="AU605" s="136" t="s">
        <v>86</v>
      </c>
      <c r="AY605" s="42" t="s">
        <v>176</v>
      </c>
      <c r="BE605" s="137">
        <f>IF(N605="základní",J605,0)</f>
        <v>0</v>
      </c>
      <c r="BF605" s="137">
        <f>IF(N605="snížená",J605,0)</f>
        <v>0</v>
      </c>
      <c r="BG605" s="137">
        <f>IF(N605="zákl. přenesená",J605,0)</f>
        <v>0</v>
      </c>
      <c r="BH605" s="137">
        <f>IF(N605="sníž. přenesená",J605,0)</f>
        <v>0</v>
      </c>
      <c r="BI605" s="137">
        <f>IF(N605="nulová",J605,0)</f>
        <v>0</v>
      </c>
      <c r="BJ605" s="42" t="s">
        <v>81</v>
      </c>
      <c r="BK605" s="137">
        <f>ROUND(I605*H605,2)</f>
        <v>0</v>
      </c>
      <c r="BL605" s="42" t="s">
        <v>938</v>
      </c>
      <c r="BM605" s="136" t="s">
        <v>987</v>
      </c>
    </row>
    <row r="606" spans="2:65" s="139" customFormat="1">
      <c r="B606" s="138"/>
      <c r="D606" s="140" t="s">
        <v>184</v>
      </c>
      <c r="E606" s="141" t="s">
        <v>1</v>
      </c>
      <c r="F606" s="142" t="s">
        <v>81</v>
      </c>
      <c r="H606" s="143">
        <v>1</v>
      </c>
      <c r="L606" s="138"/>
      <c r="M606" s="144"/>
      <c r="T606" s="145"/>
      <c r="AT606" s="141" t="s">
        <v>184</v>
      </c>
      <c r="AU606" s="141" t="s">
        <v>86</v>
      </c>
      <c r="AV606" s="139" t="s">
        <v>86</v>
      </c>
      <c r="AW606" s="139" t="s">
        <v>32</v>
      </c>
      <c r="AX606" s="139" t="s">
        <v>81</v>
      </c>
      <c r="AY606" s="141" t="s">
        <v>176</v>
      </c>
    </row>
    <row r="607" spans="2:65" s="50" customFormat="1" ht="16.5" customHeight="1">
      <c r="B607" s="49"/>
      <c r="C607" s="125" t="s">
        <v>988</v>
      </c>
      <c r="D607" s="125" t="s">
        <v>178</v>
      </c>
      <c r="E607" s="126" t="s">
        <v>989</v>
      </c>
      <c r="F607" s="127" t="s">
        <v>990</v>
      </c>
      <c r="G607" s="128" t="s">
        <v>937</v>
      </c>
      <c r="H607" s="129">
        <v>1</v>
      </c>
      <c r="I607" s="21"/>
      <c r="J607" s="130">
        <f>ROUND(I607*H607,2)</f>
        <v>0</v>
      </c>
      <c r="K607" s="131"/>
      <c r="L607" s="49"/>
      <c r="M607" s="132" t="s">
        <v>1</v>
      </c>
      <c r="N607" s="133" t="s">
        <v>41</v>
      </c>
      <c r="P607" s="134">
        <f>O607*H607</f>
        <v>0</v>
      </c>
      <c r="Q607" s="134">
        <v>0</v>
      </c>
      <c r="R607" s="134">
        <f>Q607*H607</f>
        <v>0</v>
      </c>
      <c r="S607" s="134">
        <v>0</v>
      </c>
      <c r="T607" s="135">
        <f>S607*H607</f>
        <v>0</v>
      </c>
      <c r="AR607" s="136" t="s">
        <v>938</v>
      </c>
      <c r="AT607" s="136" t="s">
        <v>178</v>
      </c>
      <c r="AU607" s="136" t="s">
        <v>86</v>
      </c>
      <c r="AY607" s="42" t="s">
        <v>176</v>
      </c>
      <c r="BE607" s="137">
        <f>IF(N607="základní",J607,0)</f>
        <v>0</v>
      </c>
      <c r="BF607" s="137">
        <f>IF(N607="snížená",J607,0)</f>
        <v>0</v>
      </c>
      <c r="BG607" s="137">
        <f>IF(N607="zákl. přenesená",J607,0)</f>
        <v>0</v>
      </c>
      <c r="BH607" s="137">
        <f>IF(N607="sníž. přenesená",J607,0)</f>
        <v>0</v>
      </c>
      <c r="BI607" s="137">
        <f>IF(N607="nulová",J607,0)</f>
        <v>0</v>
      </c>
      <c r="BJ607" s="42" t="s">
        <v>81</v>
      </c>
      <c r="BK607" s="137">
        <f>ROUND(I607*H607,2)</f>
        <v>0</v>
      </c>
      <c r="BL607" s="42" t="s">
        <v>938</v>
      </c>
      <c r="BM607" s="136" t="s">
        <v>991</v>
      </c>
    </row>
    <row r="608" spans="2:65" s="139" customFormat="1">
      <c r="B608" s="138"/>
      <c r="D608" s="140" t="s">
        <v>184</v>
      </c>
      <c r="E608" s="141" t="s">
        <v>1</v>
      </c>
      <c r="F608" s="142" t="s">
        <v>81</v>
      </c>
      <c r="H608" s="143">
        <v>1</v>
      </c>
      <c r="L608" s="138"/>
      <c r="M608" s="176"/>
      <c r="N608" s="177"/>
      <c r="O608" s="177"/>
      <c r="P608" s="177"/>
      <c r="Q608" s="177"/>
      <c r="R608" s="177"/>
      <c r="S608" s="177"/>
      <c r="T608" s="178"/>
      <c r="AT608" s="141" t="s">
        <v>184</v>
      </c>
      <c r="AU608" s="141" t="s">
        <v>86</v>
      </c>
      <c r="AV608" s="139" t="s">
        <v>86</v>
      </c>
      <c r="AW608" s="139" t="s">
        <v>32</v>
      </c>
      <c r="AX608" s="139" t="s">
        <v>81</v>
      </c>
      <c r="AY608" s="141" t="s">
        <v>176</v>
      </c>
    </row>
    <row r="609" spans="2:12" s="50" customFormat="1" ht="7" customHeight="1">
      <c r="B609" s="80"/>
      <c r="C609" s="81"/>
      <c r="D609" s="81"/>
      <c r="E609" s="81"/>
      <c r="F609" s="81"/>
      <c r="G609" s="81"/>
      <c r="H609" s="81"/>
      <c r="I609" s="81"/>
      <c r="J609" s="81"/>
      <c r="K609" s="81"/>
      <c r="L609" s="49"/>
    </row>
  </sheetData>
  <sheetProtection algorithmName="SHA-512" hashValue="/A+gwGBNa4zXNvJOde84SQw6TTM8xgTA62FTE8htHbWjIUZvKJR27K5I2zIG3QuccclOvg3TipkVopVS+Mrymw==" saltValue="/3twm330Zro/xzP90xR2+w==" spinCount="100000" sheet="1" selectLockedCells="1"/>
  <autoFilter ref="C137:K608" xr:uid="{00000000-0009-0000-0000-000001000000}"/>
  <mergeCells count="6">
    <mergeCell ref="E130:H130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96"/>
  <sheetViews>
    <sheetView showGridLines="0" workbookViewId="0">
      <selection activeCell="A2" sqref="A2"/>
    </sheetView>
  </sheetViews>
  <sheetFormatPr defaultRowHeight="10"/>
  <cols>
    <col min="1" max="1" width="8.33203125" customWidth="1"/>
    <col min="2" max="2" width="1.6640625" customWidth="1"/>
    <col min="3" max="3" width="25" customWidth="1"/>
    <col min="4" max="4" width="75.7773437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7" customHeight="1"/>
    <row r="3" spans="2:8" ht="7" customHeight="1">
      <c r="B3" s="4"/>
      <c r="C3" s="5"/>
      <c r="D3" s="5"/>
      <c r="E3" s="5"/>
      <c r="F3" s="5"/>
      <c r="G3" s="5"/>
      <c r="H3" s="6"/>
    </row>
    <row r="4" spans="2:8" ht="25" customHeight="1">
      <c r="B4" s="6"/>
      <c r="C4" s="7" t="s">
        <v>992</v>
      </c>
      <c r="H4" s="6"/>
    </row>
    <row r="5" spans="2:8" ht="12" customHeight="1">
      <c r="B5" s="6"/>
      <c r="C5" s="8" t="s">
        <v>13</v>
      </c>
      <c r="D5" s="35" t="s">
        <v>14</v>
      </c>
      <c r="E5" s="32"/>
      <c r="F5" s="32"/>
      <c r="H5" s="6"/>
    </row>
    <row r="6" spans="2:8" ht="37" customHeight="1">
      <c r="B6" s="6"/>
      <c r="C6" s="9" t="s">
        <v>16</v>
      </c>
      <c r="D6" s="33" t="s">
        <v>17</v>
      </c>
      <c r="E6" s="32"/>
      <c r="F6" s="32"/>
      <c r="H6" s="6"/>
    </row>
    <row r="7" spans="2:8" ht="16.5" customHeight="1">
      <c r="B7" s="6"/>
      <c r="C7" s="10" t="s">
        <v>22</v>
      </c>
      <c r="D7" s="16" t="str">
        <f>'Rekapitulace stavby'!AN8</f>
        <v>13. 3. 2023</v>
      </c>
      <c r="H7" s="6"/>
    </row>
    <row r="8" spans="2:8" s="1" customFormat="1" ht="10.9" customHeight="1">
      <c r="B8" s="13"/>
      <c r="H8" s="13"/>
    </row>
    <row r="9" spans="2:8" s="2" customFormat="1" ht="29.25" customHeight="1">
      <c r="B9" s="17"/>
      <c r="C9" s="18" t="s">
        <v>57</v>
      </c>
      <c r="D9" s="19" t="s">
        <v>58</v>
      </c>
      <c r="E9" s="19" t="s">
        <v>163</v>
      </c>
      <c r="F9" s="20" t="s">
        <v>993</v>
      </c>
      <c r="H9" s="17"/>
    </row>
    <row r="10" spans="2:8" s="1" customFormat="1" ht="26.5" customHeight="1">
      <c r="B10" s="13"/>
      <c r="C10" s="24" t="s">
        <v>14</v>
      </c>
      <c r="D10" s="24" t="s">
        <v>17</v>
      </c>
      <c r="H10" s="13"/>
    </row>
    <row r="11" spans="2:8" s="1" customFormat="1" ht="16.899999999999999" customHeight="1">
      <c r="B11" s="13"/>
      <c r="C11" s="25" t="s">
        <v>90</v>
      </c>
      <c r="D11" s="26" t="s">
        <v>91</v>
      </c>
      <c r="E11" s="27" t="s">
        <v>1</v>
      </c>
      <c r="F11" s="28">
        <v>13.557</v>
      </c>
      <c r="H11" s="13"/>
    </row>
    <row r="12" spans="2:8" s="1" customFormat="1" ht="16.899999999999999" customHeight="1">
      <c r="B12" s="13"/>
      <c r="C12" s="29" t="s">
        <v>1</v>
      </c>
      <c r="D12" s="29" t="s">
        <v>288</v>
      </c>
      <c r="E12" s="3" t="s">
        <v>1</v>
      </c>
      <c r="F12" s="30">
        <v>0</v>
      </c>
      <c r="H12" s="13"/>
    </row>
    <row r="13" spans="2:8" s="1" customFormat="1" ht="16.899999999999999" customHeight="1">
      <c r="B13" s="13"/>
      <c r="C13" s="29" t="s">
        <v>1</v>
      </c>
      <c r="D13" s="29" t="s">
        <v>76</v>
      </c>
      <c r="E13" s="3" t="s">
        <v>1</v>
      </c>
      <c r="F13" s="30">
        <v>0</v>
      </c>
      <c r="H13" s="13"/>
    </row>
    <row r="14" spans="2:8" s="1" customFormat="1" ht="16.899999999999999" customHeight="1">
      <c r="B14" s="13"/>
      <c r="C14" s="29" t="s">
        <v>1</v>
      </c>
      <c r="D14" s="29" t="s">
        <v>289</v>
      </c>
      <c r="E14" s="3" t="s">
        <v>1</v>
      </c>
      <c r="F14" s="30">
        <v>0</v>
      </c>
      <c r="H14" s="13"/>
    </row>
    <row r="15" spans="2:8" s="1" customFormat="1" ht="16.899999999999999" customHeight="1">
      <c r="B15" s="13"/>
      <c r="C15" s="29" t="s">
        <v>1</v>
      </c>
      <c r="D15" s="29" t="s">
        <v>290</v>
      </c>
      <c r="E15" s="3" t="s">
        <v>1</v>
      </c>
      <c r="F15" s="30">
        <v>2.5169999999999999</v>
      </c>
      <c r="H15" s="13"/>
    </row>
    <row r="16" spans="2:8" s="1" customFormat="1" ht="16.899999999999999" customHeight="1">
      <c r="B16" s="13"/>
      <c r="C16" s="29" t="s">
        <v>1</v>
      </c>
      <c r="D16" s="29" t="s">
        <v>291</v>
      </c>
      <c r="E16" s="3" t="s">
        <v>1</v>
      </c>
      <c r="F16" s="30">
        <v>0</v>
      </c>
      <c r="H16" s="13"/>
    </row>
    <row r="17" spans="2:8" s="1" customFormat="1" ht="16.899999999999999" customHeight="1">
      <c r="B17" s="13"/>
      <c r="C17" s="29" t="s">
        <v>1</v>
      </c>
      <c r="D17" s="29" t="s">
        <v>292</v>
      </c>
      <c r="E17" s="3" t="s">
        <v>1</v>
      </c>
      <c r="F17" s="30">
        <v>4.7039999999999997</v>
      </c>
      <c r="H17" s="13"/>
    </row>
    <row r="18" spans="2:8" s="1" customFormat="1" ht="16.899999999999999" customHeight="1">
      <c r="B18" s="13"/>
      <c r="C18" s="29" t="s">
        <v>1</v>
      </c>
      <c r="D18" s="29" t="s">
        <v>293</v>
      </c>
      <c r="E18" s="3" t="s">
        <v>1</v>
      </c>
      <c r="F18" s="30">
        <v>0</v>
      </c>
      <c r="H18" s="13"/>
    </row>
    <row r="19" spans="2:8" s="1" customFormat="1" ht="16.899999999999999" customHeight="1">
      <c r="B19" s="13"/>
      <c r="C19" s="29" t="s">
        <v>1</v>
      </c>
      <c r="D19" s="29" t="s">
        <v>294</v>
      </c>
      <c r="E19" s="3" t="s">
        <v>1</v>
      </c>
      <c r="F19" s="30">
        <v>6.3360000000000003</v>
      </c>
      <c r="H19" s="13"/>
    </row>
    <row r="20" spans="2:8" s="1" customFormat="1" ht="16.899999999999999" customHeight="1">
      <c r="B20" s="13"/>
      <c r="C20" s="29" t="s">
        <v>90</v>
      </c>
      <c r="D20" s="29" t="s">
        <v>188</v>
      </c>
      <c r="E20" s="3" t="s">
        <v>1</v>
      </c>
      <c r="F20" s="30">
        <v>13.557</v>
      </c>
      <c r="H20" s="13"/>
    </row>
    <row r="21" spans="2:8" s="1" customFormat="1" ht="16.899999999999999" customHeight="1">
      <c r="B21" s="13"/>
      <c r="C21" s="31" t="s">
        <v>994</v>
      </c>
      <c r="H21" s="13"/>
    </row>
    <row r="22" spans="2:8" s="1" customFormat="1" ht="16.899999999999999" customHeight="1">
      <c r="B22" s="13"/>
      <c r="C22" s="29" t="s">
        <v>285</v>
      </c>
      <c r="D22" s="29" t="s">
        <v>286</v>
      </c>
      <c r="E22" s="3" t="s">
        <v>181</v>
      </c>
      <c r="F22" s="30">
        <v>13.557</v>
      </c>
      <c r="H22" s="13"/>
    </row>
    <row r="23" spans="2:8" s="1" customFormat="1" ht="20">
      <c r="B23" s="13"/>
      <c r="C23" s="29" t="s">
        <v>318</v>
      </c>
      <c r="D23" s="29" t="s">
        <v>319</v>
      </c>
      <c r="E23" s="3" t="s">
        <v>181</v>
      </c>
      <c r="F23" s="30">
        <v>13.557</v>
      </c>
      <c r="H23" s="13"/>
    </row>
    <row r="24" spans="2:8" s="1" customFormat="1" ht="16.899999999999999" customHeight="1">
      <c r="B24" s="13"/>
      <c r="C24" s="29" t="s">
        <v>281</v>
      </c>
      <c r="D24" s="29" t="s">
        <v>282</v>
      </c>
      <c r="E24" s="3" t="s">
        <v>181</v>
      </c>
      <c r="F24" s="30">
        <v>13.557</v>
      </c>
      <c r="H24" s="13"/>
    </row>
    <row r="25" spans="2:8" s="1" customFormat="1" ht="16.899999999999999" customHeight="1">
      <c r="B25" s="13"/>
      <c r="C25" s="29" t="s">
        <v>331</v>
      </c>
      <c r="D25" s="29" t="s">
        <v>332</v>
      </c>
      <c r="E25" s="3" t="s">
        <v>181</v>
      </c>
      <c r="F25" s="30">
        <v>13.557</v>
      </c>
      <c r="H25" s="13"/>
    </row>
    <row r="26" spans="2:8" s="1" customFormat="1" ht="16.899999999999999" customHeight="1">
      <c r="B26" s="13"/>
      <c r="C26" s="29" t="s">
        <v>335</v>
      </c>
      <c r="D26" s="29" t="s">
        <v>336</v>
      </c>
      <c r="E26" s="3" t="s">
        <v>181</v>
      </c>
      <c r="F26" s="30">
        <v>13.557</v>
      </c>
      <c r="H26" s="13"/>
    </row>
    <row r="27" spans="2:8" s="1" customFormat="1" ht="16.899999999999999" customHeight="1">
      <c r="B27" s="13"/>
      <c r="C27" s="25" t="s">
        <v>96</v>
      </c>
      <c r="D27" s="26" t="s">
        <v>97</v>
      </c>
      <c r="E27" s="27" t="s">
        <v>1</v>
      </c>
      <c r="F27" s="28">
        <v>8.4390000000000001</v>
      </c>
      <c r="H27" s="13"/>
    </row>
    <row r="28" spans="2:8" s="1" customFormat="1" ht="16.899999999999999" customHeight="1">
      <c r="B28" s="13"/>
      <c r="C28" s="29" t="s">
        <v>1</v>
      </c>
      <c r="D28" s="29" t="s">
        <v>288</v>
      </c>
      <c r="E28" s="3" t="s">
        <v>1</v>
      </c>
      <c r="F28" s="30">
        <v>0</v>
      </c>
      <c r="H28" s="13"/>
    </row>
    <row r="29" spans="2:8" s="1" customFormat="1" ht="16.899999999999999" customHeight="1">
      <c r="B29" s="13"/>
      <c r="C29" s="29" t="s">
        <v>1</v>
      </c>
      <c r="D29" s="29" t="s">
        <v>76</v>
      </c>
      <c r="E29" s="3" t="s">
        <v>1</v>
      </c>
      <c r="F29" s="30">
        <v>0</v>
      </c>
      <c r="H29" s="13"/>
    </row>
    <row r="30" spans="2:8" s="1" customFormat="1" ht="16.899999999999999" customHeight="1">
      <c r="B30" s="13"/>
      <c r="C30" s="29" t="s">
        <v>1</v>
      </c>
      <c r="D30" s="29" t="s">
        <v>289</v>
      </c>
      <c r="E30" s="3" t="s">
        <v>1</v>
      </c>
      <c r="F30" s="30">
        <v>0</v>
      </c>
      <c r="H30" s="13"/>
    </row>
    <row r="31" spans="2:8" s="1" customFormat="1" ht="16.899999999999999" customHeight="1">
      <c r="B31" s="13"/>
      <c r="C31" s="29" t="s">
        <v>1</v>
      </c>
      <c r="D31" s="29" t="s">
        <v>306</v>
      </c>
      <c r="E31" s="3" t="s">
        <v>1</v>
      </c>
      <c r="F31" s="30">
        <v>1.079</v>
      </c>
      <c r="H31" s="13"/>
    </row>
    <row r="32" spans="2:8" s="1" customFormat="1" ht="16.899999999999999" customHeight="1">
      <c r="B32" s="13"/>
      <c r="C32" s="29" t="s">
        <v>1</v>
      </c>
      <c r="D32" s="29" t="s">
        <v>291</v>
      </c>
      <c r="E32" s="3" t="s">
        <v>1</v>
      </c>
      <c r="F32" s="30">
        <v>0</v>
      </c>
      <c r="H32" s="13"/>
    </row>
    <row r="33" spans="2:8" s="1" customFormat="1" ht="16.899999999999999" customHeight="1">
      <c r="B33" s="13"/>
      <c r="C33" s="29" t="s">
        <v>1</v>
      </c>
      <c r="D33" s="29" t="s">
        <v>307</v>
      </c>
      <c r="E33" s="3" t="s">
        <v>1</v>
      </c>
      <c r="F33" s="30">
        <v>3.1360000000000001</v>
      </c>
      <c r="H33" s="13"/>
    </row>
    <row r="34" spans="2:8" s="1" customFormat="1" ht="16.899999999999999" customHeight="1">
      <c r="B34" s="13"/>
      <c r="C34" s="29" t="s">
        <v>1</v>
      </c>
      <c r="D34" s="29" t="s">
        <v>293</v>
      </c>
      <c r="E34" s="3" t="s">
        <v>1</v>
      </c>
      <c r="F34" s="30">
        <v>0</v>
      </c>
      <c r="H34" s="13"/>
    </row>
    <row r="35" spans="2:8" s="1" customFormat="1" ht="16.899999999999999" customHeight="1">
      <c r="B35" s="13"/>
      <c r="C35" s="29" t="s">
        <v>1</v>
      </c>
      <c r="D35" s="29" t="s">
        <v>308</v>
      </c>
      <c r="E35" s="3" t="s">
        <v>1</v>
      </c>
      <c r="F35" s="30">
        <v>4.2240000000000002</v>
      </c>
      <c r="H35" s="13"/>
    </row>
    <row r="36" spans="2:8" s="1" customFormat="1" ht="16.899999999999999" customHeight="1">
      <c r="B36" s="13"/>
      <c r="C36" s="29" t="s">
        <v>96</v>
      </c>
      <c r="D36" s="29" t="s">
        <v>188</v>
      </c>
      <c r="E36" s="3" t="s">
        <v>1</v>
      </c>
      <c r="F36" s="30">
        <v>8.4390000000000001</v>
      </c>
      <c r="H36" s="13"/>
    </row>
    <row r="37" spans="2:8" s="1" customFormat="1" ht="16.899999999999999" customHeight="1">
      <c r="B37" s="13"/>
      <c r="C37" s="25" t="s">
        <v>107</v>
      </c>
      <c r="D37" s="26" t="s">
        <v>107</v>
      </c>
      <c r="E37" s="27" t="s">
        <v>1</v>
      </c>
      <c r="F37" s="28">
        <v>175</v>
      </c>
      <c r="H37" s="13"/>
    </row>
    <row r="38" spans="2:8" s="1" customFormat="1" ht="16.899999999999999" customHeight="1">
      <c r="B38" s="13"/>
      <c r="C38" s="29" t="s">
        <v>107</v>
      </c>
      <c r="D38" s="29" t="s">
        <v>421</v>
      </c>
      <c r="E38" s="3" t="s">
        <v>1</v>
      </c>
      <c r="F38" s="30">
        <v>175</v>
      </c>
      <c r="H38" s="13"/>
    </row>
    <row r="39" spans="2:8" s="1" customFormat="1" ht="16.899999999999999" customHeight="1">
      <c r="B39" s="13"/>
      <c r="C39" s="31" t="s">
        <v>994</v>
      </c>
      <c r="H39" s="13"/>
    </row>
    <row r="40" spans="2:8" s="1" customFormat="1" ht="16.899999999999999" customHeight="1">
      <c r="B40" s="13"/>
      <c r="C40" s="29" t="s">
        <v>418</v>
      </c>
      <c r="D40" s="29" t="s">
        <v>419</v>
      </c>
      <c r="E40" s="3" t="s">
        <v>181</v>
      </c>
      <c r="F40" s="30">
        <v>175</v>
      </c>
      <c r="H40" s="13"/>
    </row>
    <row r="41" spans="2:8" s="1" customFormat="1" ht="16.899999999999999" customHeight="1">
      <c r="B41" s="13"/>
      <c r="C41" s="29" t="s">
        <v>423</v>
      </c>
      <c r="D41" s="29" t="s">
        <v>424</v>
      </c>
      <c r="E41" s="3" t="s">
        <v>181</v>
      </c>
      <c r="F41" s="30">
        <v>2625</v>
      </c>
      <c r="H41" s="13"/>
    </row>
    <row r="42" spans="2:8" s="1" customFormat="1" ht="16.899999999999999" customHeight="1">
      <c r="B42" s="13"/>
      <c r="C42" s="29" t="s">
        <v>428</v>
      </c>
      <c r="D42" s="29" t="s">
        <v>429</v>
      </c>
      <c r="E42" s="3" t="s">
        <v>181</v>
      </c>
      <c r="F42" s="30">
        <v>175</v>
      </c>
      <c r="H42" s="13"/>
    </row>
    <row r="43" spans="2:8" s="1" customFormat="1" ht="16.899999999999999" customHeight="1">
      <c r="B43" s="13"/>
      <c r="C43" s="29" t="s">
        <v>432</v>
      </c>
      <c r="D43" s="29" t="s">
        <v>433</v>
      </c>
      <c r="E43" s="3" t="s">
        <v>181</v>
      </c>
      <c r="F43" s="30">
        <v>175</v>
      </c>
      <c r="H43" s="13"/>
    </row>
    <row r="44" spans="2:8" s="1" customFormat="1" ht="16.899999999999999" customHeight="1">
      <c r="B44" s="13"/>
      <c r="C44" s="29" t="s">
        <v>436</v>
      </c>
      <c r="D44" s="29" t="s">
        <v>437</v>
      </c>
      <c r="E44" s="3" t="s">
        <v>181</v>
      </c>
      <c r="F44" s="30">
        <v>1750</v>
      </c>
      <c r="H44" s="13"/>
    </row>
    <row r="45" spans="2:8" s="1" customFormat="1" ht="16.899999999999999" customHeight="1">
      <c r="B45" s="13"/>
      <c r="C45" s="29" t="s">
        <v>441</v>
      </c>
      <c r="D45" s="29" t="s">
        <v>442</v>
      </c>
      <c r="E45" s="3" t="s">
        <v>181</v>
      </c>
      <c r="F45" s="30">
        <v>175</v>
      </c>
      <c r="H45" s="13"/>
    </row>
    <row r="46" spans="2:8" s="1" customFormat="1" ht="16.899999999999999" customHeight="1">
      <c r="B46" s="13"/>
      <c r="C46" s="25" t="s">
        <v>995</v>
      </c>
      <c r="D46" s="26" t="s">
        <v>996</v>
      </c>
      <c r="E46" s="27" t="s">
        <v>1</v>
      </c>
      <c r="F46" s="28">
        <v>0</v>
      </c>
      <c r="H46" s="13"/>
    </row>
    <row r="47" spans="2:8" s="1" customFormat="1" ht="16.899999999999999" customHeight="1">
      <c r="B47" s="13"/>
      <c r="C47" s="25" t="s">
        <v>87</v>
      </c>
      <c r="D47" s="26" t="s">
        <v>87</v>
      </c>
      <c r="E47" s="27" t="s">
        <v>1</v>
      </c>
      <c r="F47" s="28">
        <v>0.93</v>
      </c>
      <c r="H47" s="13"/>
    </row>
    <row r="48" spans="2:8" s="1" customFormat="1" ht="16.899999999999999" customHeight="1">
      <c r="B48" s="13"/>
      <c r="C48" s="29" t="s">
        <v>87</v>
      </c>
      <c r="D48" s="29" t="s">
        <v>88</v>
      </c>
      <c r="E48" s="3" t="s">
        <v>1</v>
      </c>
      <c r="F48" s="30">
        <v>0.93</v>
      </c>
      <c r="H48" s="13"/>
    </row>
    <row r="49" spans="2:8" s="1" customFormat="1" ht="16.899999999999999" customHeight="1">
      <c r="B49" s="13"/>
      <c r="C49" s="31" t="s">
        <v>994</v>
      </c>
      <c r="H49" s="13"/>
    </row>
    <row r="50" spans="2:8" s="1" customFormat="1" ht="20">
      <c r="B50" s="13"/>
      <c r="C50" s="29" t="s">
        <v>197</v>
      </c>
      <c r="D50" s="29" t="s">
        <v>198</v>
      </c>
      <c r="E50" s="3" t="s">
        <v>195</v>
      </c>
      <c r="F50" s="30">
        <v>0.93</v>
      </c>
      <c r="H50" s="13"/>
    </row>
    <row r="51" spans="2:8" s="1" customFormat="1" ht="20">
      <c r="B51" s="13"/>
      <c r="C51" s="29" t="s">
        <v>193</v>
      </c>
      <c r="D51" s="29" t="s">
        <v>194</v>
      </c>
      <c r="E51" s="3" t="s">
        <v>195</v>
      </c>
      <c r="F51" s="30">
        <v>0.93</v>
      </c>
      <c r="H51" s="13"/>
    </row>
    <row r="52" spans="2:8" s="1" customFormat="1" ht="16.899999999999999" customHeight="1">
      <c r="B52" s="13"/>
      <c r="C52" s="29" t="s">
        <v>201</v>
      </c>
      <c r="D52" s="29" t="s">
        <v>202</v>
      </c>
      <c r="E52" s="3" t="s">
        <v>195</v>
      </c>
      <c r="F52" s="30">
        <v>0.93</v>
      </c>
      <c r="H52" s="13"/>
    </row>
    <row r="53" spans="2:8" s="1" customFormat="1" ht="16.899999999999999" customHeight="1">
      <c r="B53" s="13"/>
      <c r="C53" s="29" t="s">
        <v>211</v>
      </c>
      <c r="D53" s="29" t="s">
        <v>212</v>
      </c>
      <c r="E53" s="3" t="s">
        <v>195</v>
      </c>
      <c r="F53" s="30">
        <v>0.93</v>
      </c>
      <c r="H53" s="13"/>
    </row>
    <row r="54" spans="2:8" s="1" customFormat="1" ht="16.899999999999999" customHeight="1">
      <c r="B54" s="13"/>
      <c r="C54" s="25" t="s">
        <v>115</v>
      </c>
      <c r="D54" s="26" t="s">
        <v>116</v>
      </c>
      <c r="E54" s="27" t="s">
        <v>1</v>
      </c>
      <c r="F54" s="28">
        <v>26.032</v>
      </c>
      <c r="H54" s="13"/>
    </row>
    <row r="55" spans="2:8" s="1" customFormat="1" ht="16.899999999999999" customHeight="1">
      <c r="B55" s="13"/>
      <c r="C55" s="29" t="s">
        <v>1</v>
      </c>
      <c r="D55" s="29" t="s">
        <v>250</v>
      </c>
      <c r="E55" s="3" t="s">
        <v>1</v>
      </c>
      <c r="F55" s="30">
        <v>0</v>
      </c>
      <c r="H55" s="13"/>
    </row>
    <row r="56" spans="2:8" s="1" customFormat="1" ht="16.899999999999999" customHeight="1">
      <c r="B56" s="13"/>
      <c r="C56" s="29" t="s">
        <v>1</v>
      </c>
      <c r="D56" s="29" t="s">
        <v>288</v>
      </c>
      <c r="E56" s="3" t="s">
        <v>1</v>
      </c>
      <c r="F56" s="30">
        <v>0</v>
      </c>
      <c r="H56" s="13"/>
    </row>
    <row r="57" spans="2:8" s="1" customFormat="1" ht="16.899999999999999" customHeight="1">
      <c r="B57" s="13"/>
      <c r="C57" s="29" t="s">
        <v>1</v>
      </c>
      <c r="D57" s="29" t="s">
        <v>517</v>
      </c>
      <c r="E57" s="3" t="s">
        <v>1</v>
      </c>
      <c r="F57" s="30">
        <v>6.125</v>
      </c>
      <c r="H57" s="13"/>
    </row>
    <row r="58" spans="2:8" s="1" customFormat="1" ht="16.899999999999999" customHeight="1">
      <c r="B58" s="13"/>
      <c r="C58" s="29" t="s">
        <v>1</v>
      </c>
      <c r="D58" s="29" t="s">
        <v>289</v>
      </c>
      <c r="E58" s="3" t="s">
        <v>1</v>
      </c>
      <c r="F58" s="30">
        <v>0</v>
      </c>
      <c r="H58" s="13"/>
    </row>
    <row r="59" spans="2:8" s="1" customFormat="1" ht="16.899999999999999" customHeight="1">
      <c r="B59" s="13"/>
      <c r="C59" s="29" t="s">
        <v>1</v>
      </c>
      <c r="D59" s="29" t="s">
        <v>518</v>
      </c>
      <c r="E59" s="3" t="s">
        <v>1</v>
      </c>
      <c r="F59" s="30">
        <v>7.7149999999999999</v>
      </c>
      <c r="H59" s="13"/>
    </row>
    <row r="60" spans="2:8" s="1" customFormat="1" ht="16.899999999999999" customHeight="1">
      <c r="B60" s="13"/>
      <c r="C60" s="29" t="s">
        <v>1</v>
      </c>
      <c r="D60" s="29" t="s">
        <v>519</v>
      </c>
      <c r="E60" s="3" t="s">
        <v>1</v>
      </c>
      <c r="F60" s="30">
        <v>9.0299999999999994</v>
      </c>
      <c r="H60" s="13"/>
    </row>
    <row r="61" spans="2:8" s="1" customFormat="1" ht="16.899999999999999" customHeight="1">
      <c r="B61" s="13"/>
      <c r="C61" s="29" t="s">
        <v>1</v>
      </c>
      <c r="D61" s="29" t="s">
        <v>291</v>
      </c>
      <c r="E61" s="3" t="s">
        <v>1</v>
      </c>
      <c r="F61" s="30">
        <v>0</v>
      </c>
      <c r="H61" s="13"/>
    </row>
    <row r="62" spans="2:8" s="1" customFormat="1" ht="16.899999999999999" customHeight="1">
      <c r="B62" s="13"/>
      <c r="C62" s="29" t="s">
        <v>1</v>
      </c>
      <c r="D62" s="29" t="s">
        <v>520</v>
      </c>
      <c r="E62" s="3" t="s">
        <v>1</v>
      </c>
      <c r="F62" s="30">
        <v>1.524</v>
      </c>
      <c r="H62" s="13"/>
    </row>
    <row r="63" spans="2:8" s="1" customFormat="1" ht="16.899999999999999" customHeight="1">
      <c r="B63" s="13"/>
      <c r="C63" s="29" t="s">
        <v>1</v>
      </c>
      <c r="D63" s="29" t="s">
        <v>293</v>
      </c>
      <c r="E63" s="3" t="s">
        <v>1</v>
      </c>
      <c r="F63" s="30">
        <v>0</v>
      </c>
      <c r="H63" s="13"/>
    </row>
    <row r="64" spans="2:8" s="1" customFormat="1" ht="16.899999999999999" customHeight="1">
      <c r="B64" s="13"/>
      <c r="C64" s="29" t="s">
        <v>1</v>
      </c>
      <c r="D64" s="29" t="s">
        <v>521</v>
      </c>
      <c r="E64" s="3" t="s">
        <v>1</v>
      </c>
      <c r="F64" s="30">
        <v>1.6379999999999999</v>
      </c>
      <c r="H64" s="13"/>
    </row>
    <row r="65" spans="2:8" s="1" customFormat="1" ht="16.899999999999999" customHeight="1">
      <c r="B65" s="13"/>
      <c r="C65" s="29" t="s">
        <v>115</v>
      </c>
      <c r="D65" s="29" t="s">
        <v>188</v>
      </c>
      <c r="E65" s="3" t="s">
        <v>1</v>
      </c>
      <c r="F65" s="30">
        <v>26.032</v>
      </c>
      <c r="H65" s="13"/>
    </row>
    <row r="66" spans="2:8" s="1" customFormat="1" ht="16.899999999999999" customHeight="1">
      <c r="B66" s="13"/>
      <c r="C66" s="31" t="s">
        <v>994</v>
      </c>
      <c r="H66" s="13"/>
    </row>
    <row r="67" spans="2:8" s="1" customFormat="1" ht="20">
      <c r="B67" s="13"/>
      <c r="C67" s="29" t="s">
        <v>514</v>
      </c>
      <c r="D67" s="29" t="s">
        <v>515</v>
      </c>
      <c r="E67" s="3" t="s">
        <v>181</v>
      </c>
      <c r="F67" s="30">
        <v>26.032</v>
      </c>
      <c r="H67" s="13"/>
    </row>
    <row r="68" spans="2:8" s="1" customFormat="1" ht="16.899999999999999" customHeight="1">
      <c r="B68" s="13"/>
      <c r="C68" s="29" t="s">
        <v>247</v>
      </c>
      <c r="D68" s="29" t="s">
        <v>248</v>
      </c>
      <c r="E68" s="3" t="s">
        <v>181</v>
      </c>
      <c r="F68" s="30">
        <v>32.067</v>
      </c>
      <c r="H68" s="13"/>
    </row>
    <row r="69" spans="2:8" s="1" customFormat="1" ht="16.899999999999999" customHeight="1">
      <c r="B69" s="13"/>
      <c r="C69" s="29" t="s">
        <v>257</v>
      </c>
      <c r="D69" s="29" t="s">
        <v>258</v>
      </c>
      <c r="E69" s="3" t="s">
        <v>181</v>
      </c>
      <c r="F69" s="30">
        <v>26.032</v>
      </c>
      <c r="H69" s="13"/>
    </row>
    <row r="70" spans="2:8" s="1" customFormat="1" ht="16.899999999999999" customHeight="1">
      <c r="B70" s="13"/>
      <c r="C70" s="29" t="s">
        <v>909</v>
      </c>
      <c r="D70" s="29" t="s">
        <v>910</v>
      </c>
      <c r="E70" s="3" t="s">
        <v>181</v>
      </c>
      <c r="F70" s="30">
        <v>283.36</v>
      </c>
      <c r="H70" s="13"/>
    </row>
    <row r="71" spans="2:8" s="1" customFormat="1" ht="16.899999999999999" customHeight="1">
      <c r="B71" s="13"/>
      <c r="C71" s="25" t="s">
        <v>93</v>
      </c>
      <c r="D71" s="26" t="s">
        <v>94</v>
      </c>
      <c r="E71" s="27" t="s">
        <v>1</v>
      </c>
      <c r="F71" s="28">
        <v>26.27</v>
      </c>
      <c r="H71" s="13"/>
    </row>
    <row r="72" spans="2:8" s="1" customFormat="1" ht="16.899999999999999" customHeight="1">
      <c r="B72" s="13"/>
      <c r="C72" s="29" t="s">
        <v>1</v>
      </c>
      <c r="D72" s="29" t="s">
        <v>250</v>
      </c>
      <c r="E72" s="3" t="s">
        <v>1</v>
      </c>
      <c r="F72" s="30">
        <v>0</v>
      </c>
      <c r="H72" s="13"/>
    </row>
    <row r="73" spans="2:8" s="1" customFormat="1" ht="16.899999999999999" customHeight="1">
      <c r="B73" s="13"/>
      <c r="C73" s="29" t="s">
        <v>1</v>
      </c>
      <c r="D73" s="29" t="s">
        <v>288</v>
      </c>
      <c r="E73" s="3" t="s">
        <v>1</v>
      </c>
      <c r="F73" s="30">
        <v>0</v>
      </c>
      <c r="H73" s="13"/>
    </row>
    <row r="74" spans="2:8" s="1" customFormat="1" ht="16.899999999999999" customHeight="1">
      <c r="B74" s="13"/>
      <c r="C74" s="29" t="s">
        <v>1</v>
      </c>
      <c r="D74" s="29" t="s">
        <v>76</v>
      </c>
      <c r="E74" s="3" t="s">
        <v>1</v>
      </c>
      <c r="F74" s="30">
        <v>0</v>
      </c>
      <c r="H74" s="13"/>
    </row>
    <row r="75" spans="2:8" s="1" customFormat="1" ht="16.899999999999999" customHeight="1">
      <c r="B75" s="13"/>
      <c r="C75" s="29" t="s">
        <v>1</v>
      </c>
      <c r="D75" s="29" t="s">
        <v>289</v>
      </c>
      <c r="E75" s="3" t="s">
        <v>1</v>
      </c>
      <c r="F75" s="30">
        <v>0</v>
      </c>
      <c r="H75" s="13"/>
    </row>
    <row r="76" spans="2:8" s="1" customFormat="1" ht="16.899999999999999" customHeight="1">
      <c r="B76" s="13"/>
      <c r="C76" s="29" t="s">
        <v>1</v>
      </c>
      <c r="D76" s="29" t="s">
        <v>298</v>
      </c>
      <c r="E76" s="3" t="s">
        <v>1</v>
      </c>
      <c r="F76" s="30">
        <v>7.87</v>
      </c>
      <c r="H76" s="13"/>
    </row>
    <row r="77" spans="2:8" s="1" customFormat="1" ht="16.899999999999999" customHeight="1">
      <c r="B77" s="13"/>
      <c r="C77" s="29" t="s">
        <v>1</v>
      </c>
      <c r="D77" s="29" t="s">
        <v>291</v>
      </c>
      <c r="E77" s="3" t="s">
        <v>1</v>
      </c>
      <c r="F77" s="30">
        <v>0</v>
      </c>
      <c r="H77" s="13"/>
    </row>
    <row r="78" spans="2:8" s="1" customFormat="1" ht="16.899999999999999" customHeight="1">
      <c r="B78" s="13"/>
      <c r="C78" s="29" t="s">
        <v>1</v>
      </c>
      <c r="D78" s="29" t="s">
        <v>299</v>
      </c>
      <c r="E78" s="3" t="s">
        <v>1</v>
      </c>
      <c r="F78" s="30">
        <v>7.84</v>
      </c>
      <c r="H78" s="13"/>
    </row>
    <row r="79" spans="2:8" s="1" customFormat="1" ht="16.899999999999999" customHeight="1">
      <c r="B79" s="13"/>
      <c r="C79" s="29" t="s">
        <v>1</v>
      </c>
      <c r="D79" s="29" t="s">
        <v>293</v>
      </c>
      <c r="E79" s="3" t="s">
        <v>1</v>
      </c>
      <c r="F79" s="30">
        <v>0</v>
      </c>
      <c r="H79" s="13"/>
    </row>
    <row r="80" spans="2:8" s="1" customFormat="1" ht="16.899999999999999" customHeight="1">
      <c r="B80" s="13"/>
      <c r="C80" s="29" t="s">
        <v>1</v>
      </c>
      <c r="D80" s="29" t="s">
        <v>300</v>
      </c>
      <c r="E80" s="3" t="s">
        <v>1</v>
      </c>
      <c r="F80" s="30">
        <v>10.56</v>
      </c>
      <c r="H80" s="13"/>
    </row>
    <row r="81" spans="2:8" s="1" customFormat="1" ht="16.899999999999999" customHeight="1">
      <c r="B81" s="13"/>
      <c r="C81" s="29" t="s">
        <v>93</v>
      </c>
      <c r="D81" s="29" t="s">
        <v>301</v>
      </c>
      <c r="E81" s="3" t="s">
        <v>1</v>
      </c>
      <c r="F81" s="30">
        <v>26.27</v>
      </c>
      <c r="H81" s="13"/>
    </row>
    <row r="82" spans="2:8" s="1" customFormat="1" ht="16.899999999999999" customHeight="1">
      <c r="B82" s="13"/>
      <c r="C82" s="25" t="s">
        <v>104</v>
      </c>
      <c r="D82" s="26" t="s">
        <v>105</v>
      </c>
      <c r="E82" s="27" t="s">
        <v>1</v>
      </c>
      <c r="F82" s="28">
        <v>27.094999999999999</v>
      </c>
      <c r="H82" s="13"/>
    </row>
    <row r="83" spans="2:8" s="1" customFormat="1" ht="16.899999999999999" customHeight="1">
      <c r="B83" s="13"/>
      <c r="C83" s="29" t="s">
        <v>104</v>
      </c>
      <c r="D83" s="29" t="s">
        <v>374</v>
      </c>
      <c r="E83" s="3" t="s">
        <v>1</v>
      </c>
      <c r="F83" s="30">
        <v>27.094999999999999</v>
      </c>
      <c r="H83" s="13"/>
    </row>
    <row r="84" spans="2:8" s="1" customFormat="1" ht="16.899999999999999" customHeight="1">
      <c r="B84" s="13"/>
      <c r="C84" s="31" t="s">
        <v>994</v>
      </c>
      <c r="H84" s="13"/>
    </row>
    <row r="85" spans="2:8" s="1" customFormat="1" ht="16.899999999999999" customHeight="1">
      <c r="B85" s="13"/>
      <c r="C85" s="29" t="s">
        <v>371</v>
      </c>
      <c r="D85" s="29" t="s">
        <v>372</v>
      </c>
      <c r="E85" s="3" t="s">
        <v>268</v>
      </c>
      <c r="F85" s="30">
        <v>29.805</v>
      </c>
      <c r="H85" s="13"/>
    </row>
    <row r="86" spans="2:8" s="1" customFormat="1" ht="20">
      <c r="B86" s="13"/>
      <c r="C86" s="29" t="s">
        <v>295</v>
      </c>
      <c r="D86" s="29" t="s">
        <v>296</v>
      </c>
      <c r="E86" s="3" t="s">
        <v>268</v>
      </c>
      <c r="F86" s="30">
        <v>53.365000000000002</v>
      </c>
      <c r="H86" s="13"/>
    </row>
    <row r="87" spans="2:8" s="1" customFormat="1" ht="16.899999999999999" customHeight="1">
      <c r="B87" s="13"/>
      <c r="C87" s="29" t="s">
        <v>360</v>
      </c>
      <c r="D87" s="29" t="s">
        <v>361</v>
      </c>
      <c r="E87" s="3" t="s">
        <v>268</v>
      </c>
      <c r="F87" s="30">
        <v>37.494999999999997</v>
      </c>
      <c r="H87" s="13"/>
    </row>
    <row r="88" spans="2:8" s="1" customFormat="1" ht="16.899999999999999" customHeight="1">
      <c r="B88" s="13"/>
      <c r="C88" s="29" t="s">
        <v>311</v>
      </c>
      <c r="D88" s="29" t="s">
        <v>312</v>
      </c>
      <c r="E88" s="3" t="s">
        <v>181</v>
      </c>
      <c r="F88" s="30">
        <v>6.5990000000000002</v>
      </c>
      <c r="H88" s="13"/>
    </row>
    <row r="89" spans="2:8" s="1" customFormat="1" ht="16.899999999999999" customHeight="1">
      <c r="B89" s="13"/>
      <c r="C89" s="25" t="s">
        <v>997</v>
      </c>
      <c r="D89" s="26" t="s">
        <v>105</v>
      </c>
      <c r="E89" s="27" t="s">
        <v>1</v>
      </c>
      <c r="F89" s="28">
        <v>18.7</v>
      </c>
      <c r="H89" s="13"/>
    </row>
    <row r="90" spans="2:8" s="1" customFormat="1" ht="16.899999999999999" customHeight="1">
      <c r="B90" s="13"/>
      <c r="C90" s="25" t="s">
        <v>118</v>
      </c>
      <c r="D90" s="26" t="s">
        <v>119</v>
      </c>
      <c r="E90" s="27" t="s">
        <v>1</v>
      </c>
      <c r="F90" s="28">
        <v>6.0350000000000001</v>
      </c>
      <c r="H90" s="13"/>
    </row>
    <row r="91" spans="2:8" s="1" customFormat="1" ht="16.899999999999999" customHeight="1">
      <c r="B91" s="13"/>
      <c r="C91" s="29" t="s">
        <v>1</v>
      </c>
      <c r="D91" s="29" t="s">
        <v>526</v>
      </c>
      <c r="E91" s="3" t="s">
        <v>1</v>
      </c>
      <c r="F91" s="30">
        <v>0</v>
      </c>
      <c r="H91" s="13"/>
    </row>
    <row r="92" spans="2:8" s="1" customFormat="1" ht="16.899999999999999" customHeight="1">
      <c r="B92" s="13"/>
      <c r="C92" s="29" t="s">
        <v>1</v>
      </c>
      <c r="D92" s="29" t="s">
        <v>289</v>
      </c>
      <c r="E92" s="3" t="s">
        <v>1</v>
      </c>
      <c r="F92" s="30">
        <v>0</v>
      </c>
      <c r="H92" s="13"/>
    </row>
    <row r="93" spans="2:8" s="1" customFormat="1" ht="16.899999999999999" customHeight="1">
      <c r="B93" s="13"/>
      <c r="C93" s="29" t="s">
        <v>118</v>
      </c>
      <c r="D93" s="29" t="s">
        <v>527</v>
      </c>
      <c r="E93" s="3" t="s">
        <v>1</v>
      </c>
      <c r="F93" s="30">
        <v>6.0350000000000001</v>
      </c>
      <c r="H93" s="13"/>
    </row>
    <row r="94" spans="2:8" s="1" customFormat="1" ht="16.899999999999999" customHeight="1">
      <c r="B94" s="13"/>
      <c r="C94" s="31" t="s">
        <v>994</v>
      </c>
      <c r="H94" s="13"/>
    </row>
    <row r="95" spans="2:8" s="1" customFormat="1" ht="16.899999999999999" customHeight="1">
      <c r="B95" s="13"/>
      <c r="C95" s="29" t="s">
        <v>523</v>
      </c>
      <c r="D95" s="29" t="s">
        <v>524</v>
      </c>
      <c r="E95" s="3" t="s">
        <v>181</v>
      </c>
      <c r="F95" s="30">
        <v>6.0350000000000001</v>
      </c>
      <c r="H95" s="13"/>
    </row>
    <row r="96" spans="2:8" s="1" customFormat="1" ht="16.899999999999999" customHeight="1">
      <c r="B96" s="13"/>
      <c r="C96" s="29" t="s">
        <v>247</v>
      </c>
      <c r="D96" s="29" t="s">
        <v>248</v>
      </c>
      <c r="E96" s="3" t="s">
        <v>181</v>
      </c>
      <c r="F96" s="30">
        <v>32.067</v>
      </c>
      <c r="H96" s="13"/>
    </row>
    <row r="97" spans="2:8" s="1" customFormat="1" ht="16.899999999999999" customHeight="1">
      <c r="B97" s="13"/>
      <c r="C97" s="29" t="s">
        <v>252</v>
      </c>
      <c r="D97" s="29" t="s">
        <v>253</v>
      </c>
      <c r="E97" s="3" t="s">
        <v>181</v>
      </c>
      <c r="F97" s="30">
        <v>6.0350000000000001</v>
      </c>
      <c r="H97" s="13"/>
    </row>
    <row r="98" spans="2:8" s="1" customFormat="1" ht="16.899999999999999" customHeight="1">
      <c r="B98" s="13"/>
      <c r="C98" s="25" t="s">
        <v>101</v>
      </c>
      <c r="D98" s="26" t="s">
        <v>102</v>
      </c>
      <c r="E98" s="27" t="s">
        <v>1</v>
      </c>
      <c r="F98" s="28">
        <v>10.4</v>
      </c>
      <c r="H98" s="13"/>
    </row>
    <row r="99" spans="2:8" s="1" customFormat="1" ht="16.899999999999999" customHeight="1">
      <c r="B99" s="13"/>
      <c r="C99" s="29" t="s">
        <v>101</v>
      </c>
      <c r="D99" s="29" t="s">
        <v>368</v>
      </c>
      <c r="E99" s="3" t="s">
        <v>1</v>
      </c>
      <c r="F99" s="30">
        <v>10.4</v>
      </c>
      <c r="H99" s="13"/>
    </row>
    <row r="100" spans="2:8" s="1" customFormat="1" ht="16.899999999999999" customHeight="1">
      <c r="B100" s="13"/>
      <c r="C100" s="31" t="s">
        <v>994</v>
      </c>
      <c r="H100" s="13"/>
    </row>
    <row r="101" spans="2:8" s="1" customFormat="1" ht="16.899999999999999" customHeight="1">
      <c r="B101" s="13"/>
      <c r="C101" s="29" t="s">
        <v>365</v>
      </c>
      <c r="D101" s="29" t="s">
        <v>366</v>
      </c>
      <c r="E101" s="3" t="s">
        <v>268</v>
      </c>
      <c r="F101" s="30">
        <v>11.44</v>
      </c>
      <c r="H101" s="13"/>
    </row>
    <row r="102" spans="2:8" s="1" customFormat="1" ht="16.899999999999999" customHeight="1">
      <c r="B102" s="13"/>
      <c r="C102" s="29" t="s">
        <v>360</v>
      </c>
      <c r="D102" s="29" t="s">
        <v>361</v>
      </c>
      <c r="E102" s="3" t="s">
        <v>268</v>
      </c>
      <c r="F102" s="30">
        <v>37.494999999999997</v>
      </c>
      <c r="H102" s="13"/>
    </row>
    <row r="103" spans="2:8" s="1" customFormat="1" ht="16.899999999999999" customHeight="1">
      <c r="B103" s="13"/>
      <c r="C103" s="25" t="s">
        <v>127</v>
      </c>
      <c r="D103" s="26" t="s">
        <v>128</v>
      </c>
      <c r="E103" s="27" t="s">
        <v>1</v>
      </c>
      <c r="F103" s="28">
        <v>6.2469999999999999</v>
      </c>
      <c r="H103" s="13"/>
    </row>
    <row r="104" spans="2:8" s="1" customFormat="1" ht="16.899999999999999" customHeight="1">
      <c r="B104" s="13"/>
      <c r="C104" s="29" t="s">
        <v>1</v>
      </c>
      <c r="D104" s="29" t="s">
        <v>288</v>
      </c>
      <c r="E104" s="3" t="s">
        <v>1</v>
      </c>
      <c r="F104" s="30">
        <v>0</v>
      </c>
      <c r="H104" s="13"/>
    </row>
    <row r="105" spans="2:8" s="1" customFormat="1" ht="16.899999999999999" customHeight="1">
      <c r="B105" s="13"/>
      <c r="C105" s="29" t="s">
        <v>1</v>
      </c>
      <c r="D105" s="29" t="s">
        <v>865</v>
      </c>
      <c r="E105" s="3" t="s">
        <v>1</v>
      </c>
      <c r="F105" s="30">
        <v>1.385</v>
      </c>
      <c r="H105" s="13"/>
    </row>
    <row r="106" spans="2:8" s="1" customFormat="1" ht="16.899999999999999" customHeight="1">
      <c r="B106" s="13"/>
      <c r="C106" s="29" t="s">
        <v>1</v>
      </c>
      <c r="D106" s="29" t="s">
        <v>289</v>
      </c>
      <c r="E106" s="3" t="s">
        <v>1</v>
      </c>
      <c r="F106" s="30">
        <v>0</v>
      </c>
      <c r="H106" s="13"/>
    </row>
    <row r="107" spans="2:8" s="1" customFormat="1" ht="16.899999999999999" customHeight="1">
      <c r="B107" s="13"/>
      <c r="C107" s="29" t="s">
        <v>1</v>
      </c>
      <c r="D107" s="29" t="s">
        <v>866</v>
      </c>
      <c r="E107" s="3" t="s">
        <v>1</v>
      </c>
      <c r="F107" s="30">
        <v>0.73199999999999998</v>
      </c>
      <c r="H107" s="13"/>
    </row>
    <row r="108" spans="2:8" s="1" customFormat="1" ht="16.899999999999999" customHeight="1">
      <c r="B108" s="13"/>
      <c r="C108" s="29" t="s">
        <v>1</v>
      </c>
      <c r="D108" s="29" t="s">
        <v>291</v>
      </c>
      <c r="E108" s="3" t="s">
        <v>1</v>
      </c>
      <c r="F108" s="30">
        <v>0</v>
      </c>
      <c r="H108" s="13"/>
    </row>
    <row r="109" spans="2:8" s="1" customFormat="1" ht="16.899999999999999" customHeight="1">
      <c r="B109" s="13"/>
      <c r="C109" s="29" t="s">
        <v>1</v>
      </c>
      <c r="D109" s="29" t="s">
        <v>867</v>
      </c>
      <c r="E109" s="3" t="s">
        <v>1</v>
      </c>
      <c r="F109" s="30">
        <v>2.04</v>
      </c>
      <c r="H109" s="13"/>
    </row>
    <row r="110" spans="2:8" s="1" customFormat="1" ht="16.899999999999999" customHeight="1">
      <c r="B110" s="13"/>
      <c r="C110" s="29" t="s">
        <v>1</v>
      </c>
      <c r="D110" s="29" t="s">
        <v>293</v>
      </c>
      <c r="E110" s="3" t="s">
        <v>1</v>
      </c>
      <c r="F110" s="30">
        <v>0</v>
      </c>
      <c r="H110" s="13"/>
    </row>
    <row r="111" spans="2:8" s="1" customFormat="1" ht="16.899999999999999" customHeight="1">
      <c r="B111" s="13"/>
      <c r="C111" s="29" t="s">
        <v>1</v>
      </c>
      <c r="D111" s="29" t="s">
        <v>868</v>
      </c>
      <c r="E111" s="3" t="s">
        <v>1</v>
      </c>
      <c r="F111" s="30">
        <v>2.09</v>
      </c>
      <c r="H111" s="13"/>
    </row>
    <row r="112" spans="2:8" s="1" customFormat="1" ht="16.899999999999999" customHeight="1">
      <c r="B112" s="13"/>
      <c r="C112" s="29" t="s">
        <v>127</v>
      </c>
      <c r="D112" s="29" t="s">
        <v>188</v>
      </c>
      <c r="E112" s="3" t="s">
        <v>1</v>
      </c>
      <c r="F112" s="30">
        <v>6.2469999999999999</v>
      </c>
      <c r="H112" s="13"/>
    </row>
    <row r="113" spans="2:8" s="1" customFormat="1" ht="16.899999999999999" customHeight="1">
      <c r="B113" s="13"/>
      <c r="C113" s="31" t="s">
        <v>994</v>
      </c>
      <c r="H113" s="13"/>
    </row>
    <row r="114" spans="2:8" s="1" customFormat="1" ht="16.899999999999999" customHeight="1">
      <c r="B114" s="13"/>
      <c r="C114" s="29" t="s">
        <v>862</v>
      </c>
      <c r="D114" s="29" t="s">
        <v>863</v>
      </c>
      <c r="E114" s="3" t="s">
        <v>181</v>
      </c>
      <c r="F114" s="30">
        <v>6.2469999999999999</v>
      </c>
      <c r="H114" s="13"/>
    </row>
    <row r="115" spans="2:8" s="1" customFormat="1" ht="16.899999999999999" customHeight="1">
      <c r="B115" s="13"/>
      <c r="C115" s="29" t="s">
        <v>403</v>
      </c>
      <c r="D115" s="29" t="s">
        <v>404</v>
      </c>
      <c r="E115" s="3" t="s">
        <v>195</v>
      </c>
      <c r="F115" s="30">
        <v>0.5</v>
      </c>
      <c r="H115" s="13"/>
    </row>
    <row r="116" spans="2:8" s="1" customFormat="1" ht="16.899999999999999" customHeight="1">
      <c r="B116" s="13"/>
      <c r="C116" s="29" t="s">
        <v>408</v>
      </c>
      <c r="D116" s="29" t="s">
        <v>409</v>
      </c>
      <c r="E116" s="3" t="s">
        <v>181</v>
      </c>
      <c r="F116" s="30">
        <v>6.2469999999999999</v>
      </c>
      <c r="H116" s="13"/>
    </row>
    <row r="117" spans="2:8" s="1" customFormat="1" ht="16.899999999999999" customHeight="1">
      <c r="B117" s="13"/>
      <c r="C117" s="29" t="s">
        <v>854</v>
      </c>
      <c r="D117" s="29" t="s">
        <v>855</v>
      </c>
      <c r="E117" s="3" t="s">
        <v>181</v>
      </c>
      <c r="F117" s="30">
        <v>6.2469999999999999</v>
      </c>
      <c r="H117" s="13"/>
    </row>
    <row r="118" spans="2:8" s="1" customFormat="1" ht="16.899999999999999" customHeight="1">
      <c r="B118" s="13"/>
      <c r="C118" s="29" t="s">
        <v>858</v>
      </c>
      <c r="D118" s="29" t="s">
        <v>859</v>
      </c>
      <c r="E118" s="3" t="s">
        <v>181</v>
      </c>
      <c r="F118" s="30">
        <v>6.2469999999999999</v>
      </c>
      <c r="H118" s="13"/>
    </row>
    <row r="119" spans="2:8" s="1" customFormat="1" ht="16.899999999999999" customHeight="1">
      <c r="B119" s="13"/>
      <c r="C119" s="29" t="s">
        <v>870</v>
      </c>
      <c r="D119" s="29" t="s">
        <v>871</v>
      </c>
      <c r="E119" s="3" t="s">
        <v>181</v>
      </c>
      <c r="F119" s="30">
        <v>6.2469999999999999</v>
      </c>
      <c r="H119" s="13"/>
    </row>
    <row r="120" spans="2:8" s="1" customFormat="1" ht="20">
      <c r="B120" s="13"/>
      <c r="C120" s="29" t="s">
        <v>468</v>
      </c>
      <c r="D120" s="29" t="s">
        <v>469</v>
      </c>
      <c r="E120" s="3" t="s">
        <v>195</v>
      </c>
      <c r="F120" s="30">
        <v>0.5</v>
      </c>
      <c r="H120" s="13"/>
    </row>
    <row r="121" spans="2:8" s="1" customFormat="1" ht="16.899999999999999" customHeight="1">
      <c r="B121" s="13"/>
      <c r="C121" s="29" t="s">
        <v>472</v>
      </c>
      <c r="D121" s="29" t="s">
        <v>473</v>
      </c>
      <c r="E121" s="3" t="s">
        <v>181</v>
      </c>
      <c r="F121" s="30">
        <v>6.2469999999999999</v>
      </c>
      <c r="H121" s="13"/>
    </row>
    <row r="122" spans="2:8" s="1" customFormat="1" ht="16.899999999999999" customHeight="1">
      <c r="B122" s="13"/>
      <c r="C122" s="25" t="s">
        <v>112</v>
      </c>
      <c r="D122" s="26" t="s">
        <v>113</v>
      </c>
      <c r="E122" s="27" t="s">
        <v>1</v>
      </c>
      <c r="F122" s="28">
        <v>4.2</v>
      </c>
      <c r="H122" s="13"/>
    </row>
    <row r="123" spans="2:8" s="1" customFormat="1" ht="16.899999999999999" customHeight="1">
      <c r="B123" s="13"/>
      <c r="C123" s="29" t="s">
        <v>1</v>
      </c>
      <c r="D123" s="29" t="s">
        <v>113</v>
      </c>
      <c r="E123" s="3" t="s">
        <v>1</v>
      </c>
      <c r="F123" s="30">
        <v>0</v>
      </c>
      <c r="H123" s="13"/>
    </row>
    <row r="124" spans="2:8" s="1" customFormat="1" ht="16.899999999999999" customHeight="1">
      <c r="B124" s="13"/>
      <c r="C124" s="29" t="s">
        <v>1</v>
      </c>
      <c r="D124" s="29" t="s">
        <v>289</v>
      </c>
      <c r="E124" s="3" t="s">
        <v>1</v>
      </c>
      <c r="F124" s="30">
        <v>0</v>
      </c>
      <c r="H124" s="13"/>
    </row>
    <row r="125" spans="2:8" s="1" customFormat="1" ht="16.899999999999999" customHeight="1">
      <c r="B125" s="13"/>
      <c r="C125" s="29" t="s">
        <v>112</v>
      </c>
      <c r="D125" s="29" t="s">
        <v>491</v>
      </c>
      <c r="E125" s="3" t="s">
        <v>1</v>
      </c>
      <c r="F125" s="30">
        <v>4.2</v>
      </c>
      <c r="H125" s="13"/>
    </row>
    <row r="126" spans="2:8" s="1" customFormat="1" ht="16.899999999999999" customHeight="1">
      <c r="B126" s="13"/>
      <c r="C126" s="31" t="s">
        <v>994</v>
      </c>
      <c r="H126" s="13"/>
    </row>
    <row r="127" spans="2:8" s="1" customFormat="1" ht="16.899999999999999" customHeight="1">
      <c r="B127" s="13"/>
      <c r="C127" s="29" t="s">
        <v>488</v>
      </c>
      <c r="D127" s="29" t="s">
        <v>489</v>
      </c>
      <c r="E127" s="3" t="s">
        <v>268</v>
      </c>
      <c r="F127" s="30">
        <v>4.2</v>
      </c>
      <c r="H127" s="13"/>
    </row>
    <row r="128" spans="2:8" s="1" customFormat="1" ht="16.899999999999999" customHeight="1">
      <c r="B128" s="13"/>
      <c r="C128" s="29" t="s">
        <v>377</v>
      </c>
      <c r="D128" s="29" t="s">
        <v>378</v>
      </c>
      <c r="E128" s="3" t="s">
        <v>181</v>
      </c>
      <c r="F128" s="30">
        <v>4.2</v>
      </c>
      <c r="H128" s="13"/>
    </row>
    <row r="129" spans="2:8" s="1" customFormat="1" ht="16.899999999999999" customHeight="1">
      <c r="B129" s="13"/>
      <c r="C129" s="29" t="s">
        <v>562</v>
      </c>
      <c r="D129" s="29" t="s">
        <v>563</v>
      </c>
      <c r="E129" s="3" t="s">
        <v>181</v>
      </c>
      <c r="F129" s="30">
        <v>37.18</v>
      </c>
      <c r="H129" s="13"/>
    </row>
    <row r="130" spans="2:8" s="1" customFormat="1" ht="16.899999999999999" customHeight="1">
      <c r="B130" s="13"/>
      <c r="C130" s="29" t="s">
        <v>579</v>
      </c>
      <c r="D130" s="29" t="s">
        <v>580</v>
      </c>
      <c r="E130" s="3" t="s">
        <v>181</v>
      </c>
      <c r="F130" s="30">
        <v>4.9470000000000001</v>
      </c>
      <c r="H130" s="13"/>
    </row>
    <row r="131" spans="2:8" s="1" customFormat="1" ht="16.899999999999999" customHeight="1">
      <c r="B131" s="13"/>
      <c r="C131" s="29" t="s">
        <v>809</v>
      </c>
      <c r="D131" s="29" t="s">
        <v>810</v>
      </c>
      <c r="E131" s="3" t="s">
        <v>181</v>
      </c>
      <c r="F131" s="30">
        <v>46.171999999999997</v>
      </c>
      <c r="H131" s="13"/>
    </row>
    <row r="132" spans="2:8" s="1" customFormat="1" ht="16.899999999999999" customHeight="1">
      <c r="B132" s="13"/>
      <c r="C132" s="29" t="s">
        <v>493</v>
      </c>
      <c r="D132" s="29" t="s">
        <v>494</v>
      </c>
      <c r="E132" s="3" t="s">
        <v>268</v>
      </c>
      <c r="F132" s="30">
        <v>32.979999999999997</v>
      </c>
      <c r="H132" s="13"/>
    </row>
    <row r="133" spans="2:8" s="1" customFormat="1" ht="16.899999999999999" customHeight="1">
      <c r="B133" s="13"/>
      <c r="C133" s="29" t="s">
        <v>498</v>
      </c>
      <c r="D133" s="29" t="s">
        <v>499</v>
      </c>
      <c r="E133" s="3" t="s">
        <v>268</v>
      </c>
      <c r="F133" s="30">
        <v>32.979999999999997</v>
      </c>
      <c r="H133" s="13"/>
    </row>
    <row r="134" spans="2:8" s="1" customFormat="1" ht="16.899999999999999" customHeight="1">
      <c r="B134" s="13"/>
      <c r="C134" s="29" t="s">
        <v>381</v>
      </c>
      <c r="D134" s="29" t="s">
        <v>382</v>
      </c>
      <c r="E134" s="3" t="s">
        <v>383</v>
      </c>
      <c r="F134" s="30">
        <v>2.625</v>
      </c>
      <c r="H134" s="13"/>
    </row>
    <row r="135" spans="2:8" s="1" customFormat="1" ht="16.899999999999999" customHeight="1">
      <c r="B135" s="13"/>
      <c r="C135" s="29" t="s">
        <v>569</v>
      </c>
      <c r="D135" s="29" t="s">
        <v>570</v>
      </c>
      <c r="E135" s="3" t="s">
        <v>181</v>
      </c>
      <c r="F135" s="30">
        <v>10.08</v>
      </c>
      <c r="H135" s="13"/>
    </row>
    <row r="136" spans="2:8" s="1" customFormat="1" ht="16.899999999999999" customHeight="1">
      <c r="B136" s="13"/>
      <c r="C136" s="25" t="s">
        <v>109</v>
      </c>
      <c r="D136" s="26" t="s">
        <v>110</v>
      </c>
      <c r="E136" s="27" t="s">
        <v>1</v>
      </c>
      <c r="F136" s="28">
        <v>28.78</v>
      </c>
      <c r="H136" s="13"/>
    </row>
    <row r="137" spans="2:8" s="1" customFormat="1" ht="16.899999999999999" customHeight="1">
      <c r="B137" s="13"/>
      <c r="C137" s="29" t="s">
        <v>1</v>
      </c>
      <c r="D137" s="29" t="s">
        <v>110</v>
      </c>
      <c r="E137" s="3" t="s">
        <v>1</v>
      </c>
      <c r="F137" s="30">
        <v>0</v>
      </c>
      <c r="H137" s="13"/>
    </row>
    <row r="138" spans="2:8" s="1" customFormat="1" ht="16.899999999999999" customHeight="1">
      <c r="B138" s="13"/>
      <c r="C138" s="29" t="s">
        <v>1</v>
      </c>
      <c r="D138" s="29" t="s">
        <v>288</v>
      </c>
      <c r="E138" s="3" t="s">
        <v>1</v>
      </c>
      <c r="F138" s="30">
        <v>0</v>
      </c>
      <c r="H138" s="13"/>
    </row>
    <row r="139" spans="2:8" s="1" customFormat="1" ht="16.899999999999999" customHeight="1">
      <c r="B139" s="13"/>
      <c r="C139" s="29" t="s">
        <v>1</v>
      </c>
      <c r="D139" s="29" t="s">
        <v>484</v>
      </c>
      <c r="E139" s="3" t="s">
        <v>1</v>
      </c>
      <c r="F139" s="30">
        <v>7.21</v>
      </c>
      <c r="H139" s="13"/>
    </row>
    <row r="140" spans="2:8" s="1" customFormat="1" ht="16.899999999999999" customHeight="1">
      <c r="B140" s="13"/>
      <c r="C140" s="29" t="s">
        <v>1</v>
      </c>
      <c r="D140" s="29" t="s">
        <v>289</v>
      </c>
      <c r="E140" s="3" t="s">
        <v>1</v>
      </c>
      <c r="F140" s="30">
        <v>0</v>
      </c>
      <c r="H140" s="13"/>
    </row>
    <row r="141" spans="2:8" s="1" customFormat="1" ht="16.899999999999999" customHeight="1">
      <c r="B141" s="13"/>
      <c r="C141" s="29" t="s">
        <v>1</v>
      </c>
      <c r="D141" s="29" t="s">
        <v>485</v>
      </c>
      <c r="E141" s="3" t="s">
        <v>1</v>
      </c>
      <c r="F141" s="30">
        <v>4.1900000000000004</v>
      </c>
      <c r="H141" s="13"/>
    </row>
    <row r="142" spans="2:8" s="1" customFormat="1" ht="16.899999999999999" customHeight="1">
      <c r="B142" s="13"/>
      <c r="C142" s="29" t="s">
        <v>1</v>
      </c>
      <c r="D142" s="29" t="s">
        <v>486</v>
      </c>
      <c r="E142" s="3" t="s">
        <v>1</v>
      </c>
      <c r="F142" s="30">
        <v>17.38</v>
      </c>
      <c r="H142" s="13"/>
    </row>
    <row r="143" spans="2:8" s="1" customFormat="1" ht="16.899999999999999" customHeight="1">
      <c r="B143" s="13"/>
      <c r="C143" s="29" t="s">
        <v>109</v>
      </c>
      <c r="D143" s="29" t="s">
        <v>188</v>
      </c>
      <c r="E143" s="3" t="s">
        <v>1</v>
      </c>
      <c r="F143" s="30">
        <v>28.78</v>
      </c>
      <c r="H143" s="13"/>
    </row>
    <row r="144" spans="2:8" s="1" customFormat="1" ht="16.899999999999999" customHeight="1">
      <c r="B144" s="13"/>
      <c r="C144" s="31" t="s">
        <v>994</v>
      </c>
      <c r="H144" s="13"/>
    </row>
    <row r="145" spans="2:8" s="1" customFormat="1" ht="16.899999999999999" customHeight="1">
      <c r="B145" s="13"/>
      <c r="C145" s="29" t="s">
        <v>481</v>
      </c>
      <c r="D145" s="29" t="s">
        <v>482</v>
      </c>
      <c r="E145" s="3" t="s">
        <v>268</v>
      </c>
      <c r="F145" s="30">
        <v>28.78</v>
      </c>
      <c r="H145" s="13"/>
    </row>
    <row r="146" spans="2:8" s="1" customFormat="1" ht="16.899999999999999" customHeight="1">
      <c r="B146" s="13"/>
      <c r="C146" s="29" t="s">
        <v>562</v>
      </c>
      <c r="D146" s="29" t="s">
        <v>563</v>
      </c>
      <c r="E146" s="3" t="s">
        <v>181</v>
      </c>
      <c r="F146" s="30">
        <v>37.18</v>
      </c>
      <c r="H146" s="13"/>
    </row>
    <row r="147" spans="2:8" s="1" customFormat="1" ht="16.899999999999999" customHeight="1">
      <c r="B147" s="13"/>
      <c r="C147" s="29" t="s">
        <v>579</v>
      </c>
      <c r="D147" s="29" t="s">
        <v>580</v>
      </c>
      <c r="E147" s="3" t="s">
        <v>181</v>
      </c>
      <c r="F147" s="30">
        <v>4.9470000000000001</v>
      </c>
      <c r="H147" s="13"/>
    </row>
    <row r="148" spans="2:8" s="1" customFormat="1" ht="16.899999999999999" customHeight="1">
      <c r="B148" s="13"/>
      <c r="C148" s="29" t="s">
        <v>604</v>
      </c>
      <c r="D148" s="29" t="s">
        <v>605</v>
      </c>
      <c r="E148" s="3" t="s">
        <v>268</v>
      </c>
      <c r="F148" s="30">
        <v>61.31</v>
      </c>
      <c r="H148" s="13"/>
    </row>
    <row r="149" spans="2:8" s="1" customFormat="1" ht="16.899999999999999" customHeight="1">
      <c r="B149" s="13"/>
      <c r="C149" s="29" t="s">
        <v>614</v>
      </c>
      <c r="D149" s="29" t="s">
        <v>615</v>
      </c>
      <c r="E149" s="3" t="s">
        <v>181</v>
      </c>
      <c r="F149" s="30">
        <v>4.3170000000000002</v>
      </c>
      <c r="H149" s="13"/>
    </row>
    <row r="150" spans="2:8" s="1" customFormat="1" ht="16.899999999999999" customHeight="1">
      <c r="B150" s="13"/>
      <c r="C150" s="29" t="s">
        <v>809</v>
      </c>
      <c r="D150" s="29" t="s">
        <v>810</v>
      </c>
      <c r="E150" s="3" t="s">
        <v>181</v>
      </c>
      <c r="F150" s="30">
        <v>46.171999999999997</v>
      </c>
      <c r="H150" s="13"/>
    </row>
    <row r="151" spans="2:8" s="1" customFormat="1" ht="16.899999999999999" customHeight="1">
      <c r="B151" s="13"/>
      <c r="C151" s="29" t="s">
        <v>790</v>
      </c>
      <c r="D151" s="29" t="s">
        <v>791</v>
      </c>
      <c r="E151" s="3" t="s">
        <v>181</v>
      </c>
      <c r="F151" s="30">
        <v>4.3170000000000002</v>
      </c>
      <c r="H151" s="13"/>
    </row>
    <row r="152" spans="2:8" s="1" customFormat="1" ht="16.899999999999999" customHeight="1">
      <c r="B152" s="13"/>
      <c r="C152" s="29" t="s">
        <v>493</v>
      </c>
      <c r="D152" s="29" t="s">
        <v>494</v>
      </c>
      <c r="E152" s="3" t="s">
        <v>268</v>
      </c>
      <c r="F152" s="30">
        <v>32.979999999999997</v>
      </c>
      <c r="H152" s="13"/>
    </row>
    <row r="153" spans="2:8" s="1" customFormat="1" ht="16.899999999999999" customHeight="1">
      <c r="B153" s="13"/>
      <c r="C153" s="29" t="s">
        <v>498</v>
      </c>
      <c r="D153" s="29" t="s">
        <v>499</v>
      </c>
      <c r="E153" s="3" t="s">
        <v>268</v>
      </c>
      <c r="F153" s="30">
        <v>32.979999999999997</v>
      </c>
      <c r="H153" s="13"/>
    </row>
    <row r="154" spans="2:8" s="1" customFormat="1" ht="16.899999999999999" customHeight="1">
      <c r="B154" s="13"/>
      <c r="C154" s="29" t="s">
        <v>609</v>
      </c>
      <c r="D154" s="29" t="s">
        <v>610</v>
      </c>
      <c r="E154" s="3" t="s">
        <v>195</v>
      </c>
      <c r="F154" s="30">
        <v>0.153</v>
      </c>
      <c r="H154" s="13"/>
    </row>
    <row r="155" spans="2:8" s="1" customFormat="1" ht="16.899999999999999" customHeight="1">
      <c r="B155" s="13"/>
      <c r="C155" s="29" t="s">
        <v>795</v>
      </c>
      <c r="D155" s="29" t="s">
        <v>796</v>
      </c>
      <c r="E155" s="3" t="s">
        <v>181</v>
      </c>
      <c r="F155" s="30">
        <v>2.5910000000000002</v>
      </c>
      <c r="H155" s="13"/>
    </row>
    <row r="156" spans="2:8" s="1" customFormat="1" ht="16.899999999999999" customHeight="1">
      <c r="B156" s="13"/>
      <c r="C156" s="29" t="s">
        <v>574</v>
      </c>
      <c r="D156" s="29" t="s">
        <v>575</v>
      </c>
      <c r="E156" s="3" t="s">
        <v>181</v>
      </c>
      <c r="F156" s="30">
        <v>31.658000000000001</v>
      </c>
      <c r="H156" s="13"/>
    </row>
    <row r="157" spans="2:8" s="1" customFormat="1" ht="16.899999999999999" customHeight="1">
      <c r="B157" s="13"/>
      <c r="C157" s="25" t="s">
        <v>99</v>
      </c>
      <c r="D157" s="26" t="s">
        <v>99</v>
      </c>
      <c r="E157" s="27" t="s">
        <v>1</v>
      </c>
      <c r="F157" s="28">
        <v>0.57999999999999996</v>
      </c>
      <c r="H157" s="13"/>
    </row>
    <row r="158" spans="2:8" s="1" customFormat="1" ht="16.899999999999999" customHeight="1">
      <c r="B158" s="13"/>
      <c r="C158" s="29" t="s">
        <v>99</v>
      </c>
      <c r="D158" s="29" t="s">
        <v>315</v>
      </c>
      <c r="E158" s="3" t="s">
        <v>1</v>
      </c>
      <c r="F158" s="30">
        <v>0.57999999999999996</v>
      </c>
      <c r="H158" s="13"/>
    </row>
    <row r="159" spans="2:8" s="1" customFormat="1" ht="16.899999999999999" customHeight="1">
      <c r="B159" s="13"/>
      <c r="C159" s="31" t="s">
        <v>994</v>
      </c>
      <c r="H159" s="13"/>
    </row>
    <row r="160" spans="2:8" s="1" customFormat="1" ht="16.899999999999999" customHeight="1">
      <c r="B160" s="13"/>
      <c r="C160" s="29" t="s">
        <v>311</v>
      </c>
      <c r="D160" s="29" t="s">
        <v>312</v>
      </c>
      <c r="E160" s="3" t="s">
        <v>181</v>
      </c>
      <c r="F160" s="30">
        <v>6.5990000000000002</v>
      </c>
      <c r="H160" s="13"/>
    </row>
    <row r="161" spans="2:8" s="1" customFormat="1" ht="16.899999999999999" customHeight="1">
      <c r="B161" s="13"/>
      <c r="C161" s="29" t="s">
        <v>322</v>
      </c>
      <c r="D161" s="29" t="s">
        <v>323</v>
      </c>
      <c r="E161" s="3" t="s">
        <v>181</v>
      </c>
      <c r="F161" s="30">
        <v>0.57999999999999996</v>
      </c>
      <c r="H161" s="13"/>
    </row>
    <row r="162" spans="2:8" s="1" customFormat="1" ht="16.899999999999999" customHeight="1">
      <c r="B162" s="13"/>
      <c r="C162" s="25" t="s">
        <v>121</v>
      </c>
      <c r="D162" s="26" t="s">
        <v>122</v>
      </c>
      <c r="E162" s="27" t="s">
        <v>1</v>
      </c>
      <c r="F162" s="28">
        <v>7.3280000000000003</v>
      </c>
      <c r="H162" s="13"/>
    </row>
    <row r="163" spans="2:8" s="1" customFormat="1" ht="16.899999999999999" customHeight="1">
      <c r="B163" s="13"/>
      <c r="C163" s="29" t="s">
        <v>1</v>
      </c>
      <c r="D163" s="29" t="s">
        <v>288</v>
      </c>
      <c r="E163" s="3" t="s">
        <v>1</v>
      </c>
      <c r="F163" s="30">
        <v>0</v>
      </c>
      <c r="H163" s="13"/>
    </row>
    <row r="164" spans="2:8" s="1" customFormat="1" ht="16.899999999999999" customHeight="1">
      <c r="B164" s="13"/>
      <c r="C164" s="29" t="s">
        <v>1</v>
      </c>
      <c r="D164" s="29" t="s">
        <v>76</v>
      </c>
      <c r="E164" s="3" t="s">
        <v>1</v>
      </c>
      <c r="F164" s="30">
        <v>0</v>
      </c>
      <c r="H164" s="13"/>
    </row>
    <row r="165" spans="2:8" s="1" customFormat="1" ht="16.899999999999999" customHeight="1">
      <c r="B165" s="13"/>
      <c r="C165" s="29" t="s">
        <v>1</v>
      </c>
      <c r="D165" s="29" t="s">
        <v>289</v>
      </c>
      <c r="E165" s="3" t="s">
        <v>1</v>
      </c>
      <c r="F165" s="30">
        <v>0</v>
      </c>
      <c r="H165" s="13"/>
    </row>
    <row r="166" spans="2:8" s="1" customFormat="1" ht="16.899999999999999" customHeight="1">
      <c r="B166" s="13"/>
      <c r="C166" s="29" t="s">
        <v>1</v>
      </c>
      <c r="D166" s="29" t="s">
        <v>628</v>
      </c>
      <c r="E166" s="3" t="s">
        <v>1</v>
      </c>
      <c r="F166" s="30">
        <v>4.2089999999999996</v>
      </c>
      <c r="H166" s="13"/>
    </row>
    <row r="167" spans="2:8" s="1" customFormat="1" ht="16.899999999999999" customHeight="1">
      <c r="B167" s="13"/>
      <c r="C167" s="29" t="s">
        <v>1</v>
      </c>
      <c r="D167" s="29" t="s">
        <v>291</v>
      </c>
      <c r="E167" s="3" t="s">
        <v>1</v>
      </c>
      <c r="F167" s="30">
        <v>0</v>
      </c>
      <c r="H167" s="13"/>
    </row>
    <row r="168" spans="2:8" s="1" customFormat="1" ht="16.899999999999999" customHeight="1">
      <c r="B168" s="13"/>
      <c r="C168" s="29" t="s">
        <v>1</v>
      </c>
      <c r="D168" s="29" t="s">
        <v>629</v>
      </c>
      <c r="E168" s="3" t="s">
        <v>1</v>
      </c>
      <c r="F168" s="30">
        <v>1.575</v>
      </c>
      <c r="H168" s="13"/>
    </row>
    <row r="169" spans="2:8" s="1" customFormat="1" ht="16.899999999999999" customHeight="1">
      <c r="B169" s="13"/>
      <c r="C169" s="29" t="s">
        <v>1</v>
      </c>
      <c r="D169" s="29" t="s">
        <v>293</v>
      </c>
      <c r="E169" s="3" t="s">
        <v>1</v>
      </c>
      <c r="F169" s="30">
        <v>0</v>
      </c>
      <c r="H169" s="13"/>
    </row>
    <row r="170" spans="2:8" s="1" customFormat="1" ht="16.899999999999999" customHeight="1">
      <c r="B170" s="13"/>
      <c r="C170" s="29" t="s">
        <v>1</v>
      </c>
      <c r="D170" s="29" t="s">
        <v>630</v>
      </c>
      <c r="E170" s="3" t="s">
        <v>1</v>
      </c>
      <c r="F170" s="30">
        <v>1.544</v>
      </c>
      <c r="H170" s="13"/>
    </row>
    <row r="171" spans="2:8" s="1" customFormat="1" ht="16.899999999999999" customHeight="1">
      <c r="B171" s="13"/>
      <c r="C171" s="29" t="s">
        <v>121</v>
      </c>
      <c r="D171" s="29" t="s">
        <v>188</v>
      </c>
      <c r="E171" s="3" t="s">
        <v>1</v>
      </c>
      <c r="F171" s="30">
        <v>7.3280000000000003</v>
      </c>
      <c r="H171" s="13"/>
    </row>
    <row r="172" spans="2:8" s="1" customFormat="1" ht="16.899999999999999" customHeight="1">
      <c r="B172" s="13"/>
      <c r="C172" s="31" t="s">
        <v>994</v>
      </c>
      <c r="H172" s="13"/>
    </row>
    <row r="173" spans="2:8" s="1" customFormat="1" ht="16.899999999999999" customHeight="1">
      <c r="B173" s="13"/>
      <c r="C173" s="29" t="s">
        <v>625</v>
      </c>
      <c r="D173" s="29" t="s">
        <v>626</v>
      </c>
      <c r="E173" s="3" t="s">
        <v>181</v>
      </c>
      <c r="F173" s="30">
        <v>7.3280000000000003</v>
      </c>
      <c r="H173" s="13"/>
    </row>
    <row r="174" spans="2:8" s="1" customFormat="1" ht="16.899999999999999" customHeight="1">
      <c r="B174" s="13"/>
      <c r="C174" s="29" t="s">
        <v>663</v>
      </c>
      <c r="D174" s="29" t="s">
        <v>664</v>
      </c>
      <c r="E174" s="3" t="s">
        <v>181</v>
      </c>
      <c r="F174" s="30">
        <v>7.3280000000000003</v>
      </c>
      <c r="H174" s="13"/>
    </row>
    <row r="175" spans="2:8" s="1" customFormat="1" ht="16.899999999999999" customHeight="1">
      <c r="B175" s="13"/>
      <c r="C175" s="29" t="s">
        <v>667</v>
      </c>
      <c r="D175" s="29" t="s">
        <v>668</v>
      </c>
      <c r="E175" s="3" t="s">
        <v>181</v>
      </c>
      <c r="F175" s="30">
        <v>7.3280000000000003</v>
      </c>
      <c r="H175" s="13"/>
    </row>
    <row r="176" spans="2:8" s="1" customFormat="1" ht="16.899999999999999" customHeight="1">
      <c r="B176" s="13"/>
      <c r="C176" s="29" t="s">
        <v>909</v>
      </c>
      <c r="D176" s="29" t="s">
        <v>910</v>
      </c>
      <c r="E176" s="3" t="s">
        <v>181</v>
      </c>
      <c r="F176" s="30">
        <v>283.36</v>
      </c>
      <c r="H176" s="13"/>
    </row>
    <row r="177" spans="2:8" s="1" customFormat="1" ht="16.899999999999999" customHeight="1">
      <c r="B177" s="13"/>
      <c r="C177" s="29" t="s">
        <v>632</v>
      </c>
      <c r="D177" s="29" t="s">
        <v>633</v>
      </c>
      <c r="E177" s="3" t="s">
        <v>181</v>
      </c>
      <c r="F177" s="30">
        <v>4.351</v>
      </c>
      <c r="H177" s="13"/>
    </row>
    <row r="178" spans="2:8" s="1" customFormat="1" ht="16.899999999999999" customHeight="1">
      <c r="B178" s="13"/>
      <c r="C178" s="25" t="s">
        <v>124</v>
      </c>
      <c r="D178" s="26" t="s">
        <v>125</v>
      </c>
      <c r="E178" s="27" t="s">
        <v>1</v>
      </c>
      <c r="F178" s="28">
        <v>3.702</v>
      </c>
      <c r="H178" s="13"/>
    </row>
    <row r="179" spans="2:8" s="1" customFormat="1" ht="16.899999999999999" customHeight="1">
      <c r="B179" s="13"/>
      <c r="C179" s="29" t="s">
        <v>1</v>
      </c>
      <c r="D179" s="29" t="s">
        <v>289</v>
      </c>
      <c r="E179" s="3" t="s">
        <v>1</v>
      </c>
      <c r="F179" s="30">
        <v>0</v>
      </c>
      <c r="H179" s="13"/>
    </row>
    <row r="180" spans="2:8" s="1" customFormat="1" ht="16.899999999999999" customHeight="1">
      <c r="B180" s="13"/>
      <c r="C180" s="29" t="s">
        <v>124</v>
      </c>
      <c r="D180" s="29" t="s">
        <v>641</v>
      </c>
      <c r="E180" s="3" t="s">
        <v>1</v>
      </c>
      <c r="F180" s="30">
        <v>3.702</v>
      </c>
      <c r="H180" s="13"/>
    </row>
    <row r="181" spans="2:8" s="1" customFormat="1" ht="16.899999999999999" customHeight="1">
      <c r="B181" s="13"/>
      <c r="C181" s="31" t="s">
        <v>994</v>
      </c>
      <c r="H181" s="13"/>
    </row>
    <row r="182" spans="2:8" s="1" customFormat="1" ht="16.899999999999999" customHeight="1">
      <c r="B182" s="13"/>
      <c r="C182" s="29" t="s">
        <v>638</v>
      </c>
      <c r="D182" s="29" t="s">
        <v>639</v>
      </c>
      <c r="E182" s="3" t="s">
        <v>181</v>
      </c>
      <c r="F182" s="30">
        <v>4.4420000000000002</v>
      </c>
      <c r="H182" s="13"/>
    </row>
    <row r="183" spans="2:8" s="1" customFormat="1" ht="16.899999999999999" customHeight="1">
      <c r="B183" s="13"/>
      <c r="C183" s="29" t="s">
        <v>632</v>
      </c>
      <c r="D183" s="29" t="s">
        <v>633</v>
      </c>
      <c r="E183" s="3" t="s">
        <v>181</v>
      </c>
      <c r="F183" s="30">
        <v>4.351</v>
      </c>
      <c r="H183" s="13"/>
    </row>
    <row r="184" spans="2:8" s="1" customFormat="1" ht="16.899999999999999" customHeight="1">
      <c r="B184" s="13"/>
      <c r="C184" s="25" t="s">
        <v>83</v>
      </c>
      <c r="D184" s="26" t="s">
        <v>84</v>
      </c>
      <c r="E184" s="27" t="s">
        <v>1</v>
      </c>
      <c r="F184" s="28">
        <v>5.9560000000000004</v>
      </c>
      <c r="H184" s="13"/>
    </row>
    <row r="185" spans="2:8" s="1" customFormat="1" ht="16.899999999999999" customHeight="1">
      <c r="B185" s="13"/>
      <c r="C185" s="29" t="s">
        <v>1</v>
      </c>
      <c r="D185" s="29" t="s">
        <v>185</v>
      </c>
      <c r="E185" s="3" t="s">
        <v>1</v>
      </c>
      <c r="F185" s="30">
        <v>2.1</v>
      </c>
      <c r="H185" s="13"/>
    </row>
    <row r="186" spans="2:8" s="1" customFormat="1" ht="16.899999999999999" customHeight="1">
      <c r="B186" s="13"/>
      <c r="C186" s="29" t="s">
        <v>1</v>
      </c>
      <c r="D186" s="29" t="s">
        <v>186</v>
      </c>
      <c r="E186" s="3" t="s">
        <v>1</v>
      </c>
      <c r="F186" s="30">
        <v>2.0099999999999998</v>
      </c>
      <c r="H186" s="13"/>
    </row>
    <row r="187" spans="2:8" s="1" customFormat="1" ht="16.899999999999999" customHeight="1">
      <c r="B187" s="13"/>
      <c r="C187" s="29" t="s">
        <v>1</v>
      </c>
      <c r="D187" s="29" t="s">
        <v>187</v>
      </c>
      <c r="E187" s="3" t="s">
        <v>1</v>
      </c>
      <c r="F187" s="30">
        <v>1.8460000000000001</v>
      </c>
      <c r="H187" s="13"/>
    </row>
    <row r="188" spans="2:8" s="1" customFormat="1" ht="16.899999999999999" customHeight="1">
      <c r="B188" s="13"/>
      <c r="C188" s="29" t="s">
        <v>83</v>
      </c>
      <c r="D188" s="29" t="s">
        <v>188</v>
      </c>
      <c r="E188" s="3" t="s">
        <v>1</v>
      </c>
      <c r="F188" s="30">
        <v>5.9560000000000004</v>
      </c>
      <c r="H188" s="13"/>
    </row>
    <row r="189" spans="2:8" s="1" customFormat="1" ht="16.899999999999999" customHeight="1">
      <c r="B189" s="13"/>
      <c r="C189" s="31" t="s">
        <v>994</v>
      </c>
      <c r="H189" s="13"/>
    </row>
    <row r="190" spans="2:8" s="1" customFormat="1" ht="16.899999999999999" customHeight="1">
      <c r="B190" s="13"/>
      <c r="C190" s="29" t="s">
        <v>179</v>
      </c>
      <c r="D190" s="29" t="s">
        <v>180</v>
      </c>
      <c r="E190" s="3" t="s">
        <v>181</v>
      </c>
      <c r="F190" s="30">
        <v>5.9560000000000004</v>
      </c>
      <c r="H190" s="13"/>
    </row>
    <row r="191" spans="2:8" s="1" customFormat="1" ht="16.899999999999999" customHeight="1">
      <c r="B191" s="13"/>
      <c r="C191" s="29" t="s">
        <v>189</v>
      </c>
      <c r="D191" s="29" t="s">
        <v>190</v>
      </c>
      <c r="E191" s="3" t="s">
        <v>181</v>
      </c>
      <c r="F191" s="30">
        <v>5.9560000000000004</v>
      </c>
      <c r="H191" s="13"/>
    </row>
    <row r="192" spans="2:8" s="1" customFormat="1" ht="16.899999999999999" customHeight="1">
      <c r="B192" s="13"/>
      <c r="C192" s="29" t="s">
        <v>232</v>
      </c>
      <c r="D192" s="29" t="s">
        <v>233</v>
      </c>
      <c r="E192" s="3" t="s">
        <v>181</v>
      </c>
      <c r="F192" s="30">
        <v>5.9560000000000004</v>
      </c>
      <c r="H192" s="13"/>
    </row>
    <row r="193" spans="2:8" s="1" customFormat="1" ht="16.899999999999999" customHeight="1">
      <c r="B193" s="13"/>
      <c r="C193" s="29" t="s">
        <v>236</v>
      </c>
      <c r="D193" s="29" t="s">
        <v>237</v>
      </c>
      <c r="E193" s="3" t="s">
        <v>181</v>
      </c>
      <c r="F193" s="30">
        <v>5.9560000000000004</v>
      </c>
      <c r="H193" s="13"/>
    </row>
    <row r="194" spans="2:8" s="1" customFormat="1" ht="16.899999999999999" customHeight="1">
      <c r="B194" s="13"/>
      <c r="C194" s="29" t="s">
        <v>529</v>
      </c>
      <c r="D194" s="29" t="s">
        <v>530</v>
      </c>
      <c r="E194" s="3" t="s">
        <v>181</v>
      </c>
      <c r="F194" s="30">
        <v>5.9560000000000004</v>
      </c>
      <c r="H194" s="13"/>
    </row>
    <row r="195" spans="2:8" s="1" customFormat="1" ht="7.4" customHeight="1">
      <c r="B195" s="14"/>
      <c r="C195" s="15"/>
      <c r="D195" s="15"/>
      <c r="E195" s="15"/>
      <c r="F195" s="15"/>
      <c r="G195" s="15"/>
      <c r="H195" s="13"/>
    </row>
    <row r="196" spans="2:8" s="1" customFormat="1"/>
  </sheetData>
  <sheetProtection algorithmName="SHA-512" hashValue="GevV1t+J56iwh8Ha+kktPH7p/nGuMru8cdRzA5FxRUHngJFYOIbkyXSr22Pp+l6ceZ1iDDQGbVRze2Md+WunXg==" saltValue="vzgzBHvb0BzPinzo9ZsWSw==" spinCount="100000" sheet="1" selectLockedCell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3RK15-V - Výměna oken MŠ ...</vt:lpstr>
      <vt:lpstr>Seznam figur</vt:lpstr>
      <vt:lpstr>'3RK15-V - Výměna oken MŠ ...'!Názvy_tisku</vt:lpstr>
      <vt:lpstr>'Rekapitulace stavby'!Názvy_tisku</vt:lpstr>
      <vt:lpstr>'Seznam figur'!Názvy_tisku</vt:lpstr>
      <vt:lpstr>'3RK15-V - Výměna oken MŠ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Locihová</dc:creator>
  <cp:lastModifiedBy>admin</cp:lastModifiedBy>
  <dcterms:created xsi:type="dcterms:W3CDTF">2023-03-19T19:41:02Z</dcterms:created>
  <dcterms:modified xsi:type="dcterms:W3CDTF">2023-03-24T07:28:28Z</dcterms:modified>
</cp:coreProperties>
</file>